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darling\Documents\"/>
    </mc:Choice>
  </mc:AlternateContent>
  <xr:revisionPtr revIDLastSave="0" documentId="13_ncr:1_{B3C15341-55AD-4BA9-A455-2C07427A5656}" xr6:coauthVersionLast="45" xr6:coauthVersionMax="45" xr10:uidLastSave="{00000000-0000-0000-0000-000000000000}"/>
  <bookViews>
    <workbookView xWindow="-98" yWindow="-98" windowWidth="22695" windowHeight="14595" xr2:uid="{B81FF345-23DE-48DB-9CF3-7222DBD4E2E7}"/>
  </bookViews>
  <sheets>
    <sheet name="2020 Senate" sheetId="1" r:id="rId1"/>
    <sheet name="2020 Governor" sheetId="2" r:id="rId2"/>
    <sheet name="2020 Combin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F47" i="3"/>
  <c r="J35" i="1"/>
  <c r="M2" i="3"/>
  <c r="H45" i="3"/>
  <c r="I45" i="3"/>
  <c r="J45" i="3"/>
  <c r="K45" i="3"/>
  <c r="L45" i="3"/>
  <c r="M45" i="3"/>
  <c r="C45" i="3"/>
  <c r="D45" i="3"/>
  <c r="E45" i="3"/>
  <c r="F45" i="3"/>
  <c r="G45" i="3"/>
  <c r="B45" i="3"/>
  <c r="I44" i="3"/>
  <c r="H44" i="3"/>
  <c r="G44" i="3"/>
  <c r="F44" i="3"/>
  <c r="J44" i="3" s="1"/>
  <c r="I43" i="3"/>
  <c r="H43" i="3"/>
  <c r="G43" i="3"/>
  <c r="F43" i="3"/>
  <c r="J43" i="3" s="1"/>
  <c r="I40" i="3"/>
  <c r="H40" i="3"/>
  <c r="G40" i="3"/>
  <c r="F40" i="3"/>
  <c r="J40" i="3" s="1"/>
  <c r="I39" i="3"/>
  <c r="H39" i="3"/>
  <c r="G39" i="3"/>
  <c r="F39" i="3"/>
  <c r="J39" i="3" s="1"/>
  <c r="I37" i="3"/>
  <c r="H37" i="3"/>
  <c r="G37" i="3"/>
  <c r="F37" i="3"/>
  <c r="J37" i="3" s="1"/>
  <c r="I25" i="3"/>
  <c r="H25" i="3"/>
  <c r="G25" i="3"/>
  <c r="F25" i="3"/>
  <c r="J25" i="3" s="1"/>
  <c r="I16" i="3"/>
  <c r="H16" i="3"/>
  <c r="G16" i="3"/>
  <c r="F16" i="3"/>
  <c r="J16" i="3" s="1"/>
  <c r="I10" i="3"/>
  <c r="H10" i="3"/>
  <c r="G10" i="3"/>
  <c r="F10" i="3"/>
  <c r="J10" i="3" s="1"/>
  <c r="I9" i="3"/>
  <c r="H9" i="3"/>
  <c r="G9" i="3"/>
  <c r="F9" i="3"/>
  <c r="J9" i="3" s="1"/>
  <c r="I7" i="3"/>
  <c r="H7" i="3"/>
  <c r="G7" i="3"/>
  <c r="F7" i="3"/>
  <c r="J7" i="3" s="1"/>
  <c r="I42" i="3"/>
  <c r="H42" i="3"/>
  <c r="G42" i="3"/>
  <c r="F42" i="3"/>
  <c r="J42" i="3" s="1"/>
  <c r="M41" i="3"/>
  <c r="I41" i="3"/>
  <c r="H41" i="3"/>
  <c r="G41" i="3"/>
  <c r="F41" i="3"/>
  <c r="J41" i="3" s="1"/>
  <c r="F38" i="3"/>
  <c r="E38" i="3"/>
  <c r="I38" i="3" s="1"/>
  <c r="C38" i="3"/>
  <c r="I36" i="3"/>
  <c r="H36" i="3"/>
  <c r="G36" i="3"/>
  <c r="F36" i="3"/>
  <c r="I35" i="3"/>
  <c r="H35" i="3"/>
  <c r="G35" i="3"/>
  <c r="F35" i="3"/>
  <c r="M35" i="3" s="1"/>
  <c r="I34" i="3"/>
  <c r="H34" i="3"/>
  <c r="G34" i="3"/>
  <c r="F34" i="3"/>
  <c r="I33" i="3"/>
  <c r="H33" i="3"/>
  <c r="G33" i="3"/>
  <c r="F33" i="3"/>
  <c r="M33" i="3" s="1"/>
  <c r="I32" i="3"/>
  <c r="H32" i="3"/>
  <c r="G32" i="3"/>
  <c r="F32" i="3"/>
  <c r="I31" i="3"/>
  <c r="H31" i="3"/>
  <c r="G31" i="3"/>
  <c r="F31" i="3"/>
  <c r="M31" i="3" s="1"/>
  <c r="I30" i="3"/>
  <c r="H30" i="3"/>
  <c r="G30" i="3"/>
  <c r="F30" i="3"/>
  <c r="I29" i="3"/>
  <c r="H29" i="3"/>
  <c r="G29" i="3"/>
  <c r="F29" i="3"/>
  <c r="M29" i="3" s="1"/>
  <c r="I28" i="3"/>
  <c r="H28" i="3"/>
  <c r="G28" i="3"/>
  <c r="F28" i="3"/>
  <c r="I27" i="3"/>
  <c r="H27" i="3"/>
  <c r="G27" i="3"/>
  <c r="F27" i="3"/>
  <c r="M27" i="3" s="1"/>
  <c r="I26" i="3"/>
  <c r="H26" i="3"/>
  <c r="G26" i="3"/>
  <c r="F26" i="3"/>
  <c r="I24" i="3"/>
  <c r="H24" i="3"/>
  <c r="G24" i="3"/>
  <c r="F24" i="3"/>
  <c r="M24" i="3" s="1"/>
  <c r="I23" i="3"/>
  <c r="H23" i="3"/>
  <c r="G23" i="3"/>
  <c r="F23" i="3"/>
  <c r="I22" i="3"/>
  <c r="H22" i="3"/>
  <c r="G22" i="3"/>
  <c r="F22" i="3"/>
  <c r="M22" i="3" s="1"/>
  <c r="I21" i="3"/>
  <c r="H21" i="3"/>
  <c r="G21" i="3"/>
  <c r="F21" i="3"/>
  <c r="I20" i="3"/>
  <c r="H20" i="3"/>
  <c r="G20" i="3"/>
  <c r="F20" i="3"/>
  <c r="M20" i="3" s="1"/>
  <c r="I19" i="3"/>
  <c r="H19" i="3"/>
  <c r="G19" i="3"/>
  <c r="F19" i="3"/>
  <c r="I18" i="3"/>
  <c r="H18" i="3"/>
  <c r="G18" i="3"/>
  <c r="F18" i="3"/>
  <c r="M18" i="3" s="1"/>
  <c r="I17" i="3"/>
  <c r="H17" i="3"/>
  <c r="G17" i="3"/>
  <c r="F17" i="3"/>
  <c r="I15" i="3"/>
  <c r="H15" i="3"/>
  <c r="G15" i="3"/>
  <c r="F15" i="3"/>
  <c r="M15" i="3" s="1"/>
  <c r="I14" i="3"/>
  <c r="H14" i="3"/>
  <c r="G14" i="3"/>
  <c r="F14" i="3"/>
  <c r="I13" i="3"/>
  <c r="H13" i="3"/>
  <c r="G13" i="3"/>
  <c r="F13" i="3"/>
  <c r="M13" i="3" s="1"/>
  <c r="I12" i="3"/>
  <c r="H12" i="3"/>
  <c r="G12" i="3"/>
  <c r="F12" i="3"/>
  <c r="I11" i="3"/>
  <c r="H11" i="3"/>
  <c r="G11" i="3"/>
  <c r="F11" i="3"/>
  <c r="M11" i="3" s="1"/>
  <c r="I8" i="3"/>
  <c r="H8" i="3"/>
  <c r="G8" i="3"/>
  <c r="F8" i="3"/>
  <c r="I6" i="3"/>
  <c r="H6" i="3"/>
  <c r="G6" i="3"/>
  <c r="F6" i="3"/>
  <c r="M6" i="3" s="1"/>
  <c r="I5" i="3"/>
  <c r="H5" i="3"/>
  <c r="G5" i="3"/>
  <c r="F5" i="3"/>
  <c r="I4" i="3"/>
  <c r="H4" i="3"/>
  <c r="G4" i="3"/>
  <c r="F4" i="3"/>
  <c r="M4" i="3" s="1"/>
  <c r="I3" i="3"/>
  <c r="H3" i="3"/>
  <c r="G3" i="3"/>
  <c r="F3" i="3"/>
  <c r="I2" i="3"/>
  <c r="H2" i="3"/>
  <c r="G2" i="3"/>
  <c r="F2" i="3"/>
  <c r="C12" i="2"/>
  <c r="D12" i="2"/>
  <c r="E12" i="2"/>
  <c r="B12" i="2"/>
  <c r="H12" i="2" s="1"/>
  <c r="F4" i="2"/>
  <c r="G4" i="2"/>
  <c r="H4" i="2"/>
  <c r="I4" i="2"/>
  <c r="F9" i="2"/>
  <c r="G9" i="2"/>
  <c r="H9" i="2"/>
  <c r="I9" i="2"/>
  <c r="F8" i="2"/>
  <c r="G8" i="2"/>
  <c r="H8" i="2"/>
  <c r="I8" i="2"/>
  <c r="F6" i="2"/>
  <c r="G6" i="2"/>
  <c r="H6" i="2"/>
  <c r="I6" i="2"/>
  <c r="F3" i="2"/>
  <c r="G3" i="2"/>
  <c r="H3" i="2"/>
  <c r="I3" i="2"/>
  <c r="F2" i="2"/>
  <c r="G2" i="2"/>
  <c r="H2" i="2"/>
  <c r="I2" i="2"/>
  <c r="F5" i="2"/>
  <c r="G5" i="2"/>
  <c r="H5" i="2"/>
  <c r="I5" i="2"/>
  <c r="F11" i="2"/>
  <c r="G11" i="2"/>
  <c r="H11" i="2"/>
  <c r="I11" i="2"/>
  <c r="F10" i="2"/>
  <c r="G10" i="2"/>
  <c r="H10" i="2"/>
  <c r="I10" i="2"/>
  <c r="I7" i="2"/>
  <c r="H7" i="2"/>
  <c r="G7" i="2"/>
  <c r="F7" i="2"/>
  <c r="M7" i="2" s="1"/>
  <c r="M35" i="1"/>
  <c r="M7" i="3" l="1"/>
  <c r="M10" i="3"/>
  <c r="M25" i="3"/>
  <c r="M39" i="3"/>
  <c r="M43" i="3"/>
  <c r="M9" i="3"/>
  <c r="M16" i="3"/>
  <c r="M37" i="3"/>
  <c r="M40" i="3"/>
  <c r="M44" i="3"/>
  <c r="M3" i="3"/>
  <c r="M5" i="3"/>
  <c r="M8" i="3"/>
  <c r="M12" i="3"/>
  <c r="M14" i="3"/>
  <c r="M17" i="3"/>
  <c r="M19" i="3"/>
  <c r="M21" i="3"/>
  <c r="M23" i="3"/>
  <c r="M26" i="3"/>
  <c r="M28" i="3"/>
  <c r="M30" i="3"/>
  <c r="M32" i="3"/>
  <c r="M34" i="3"/>
  <c r="M36" i="3"/>
  <c r="M42" i="3"/>
  <c r="K25" i="3"/>
  <c r="L25" i="3"/>
  <c r="K10" i="3"/>
  <c r="L10" i="3"/>
  <c r="L9" i="3"/>
  <c r="K9" i="3"/>
  <c r="K40" i="3"/>
  <c r="L40" i="3"/>
  <c r="L44" i="3"/>
  <c r="K44" i="3"/>
  <c r="K7" i="3"/>
  <c r="L7" i="3"/>
  <c r="K43" i="3"/>
  <c r="L43" i="3"/>
  <c r="L16" i="3"/>
  <c r="K16" i="3"/>
  <c r="L39" i="3"/>
  <c r="K39" i="3"/>
  <c r="L37" i="3"/>
  <c r="K37" i="3"/>
  <c r="K42" i="3"/>
  <c r="L42" i="3"/>
  <c r="K41" i="3"/>
  <c r="L41" i="3"/>
  <c r="G38" i="3"/>
  <c r="J38" i="3" s="1"/>
  <c r="J5" i="3"/>
  <c r="J2" i="3"/>
  <c r="J4" i="3"/>
  <c r="J8" i="3"/>
  <c r="J12" i="3"/>
  <c r="J14" i="3"/>
  <c r="J18" i="3"/>
  <c r="J21" i="3"/>
  <c r="J26" i="3"/>
  <c r="J30" i="3"/>
  <c r="J3" i="3"/>
  <c r="J6" i="3"/>
  <c r="J11" i="3"/>
  <c r="J13" i="3"/>
  <c r="J15" i="3"/>
  <c r="J17" i="3"/>
  <c r="J19" i="3"/>
  <c r="J20" i="3"/>
  <c r="J22" i="3"/>
  <c r="J23" i="3"/>
  <c r="J24" i="3"/>
  <c r="J27" i="3"/>
  <c r="J28" i="3"/>
  <c r="J29" i="3"/>
  <c r="J31" i="3"/>
  <c r="J32" i="3"/>
  <c r="J33" i="3"/>
  <c r="J34" i="3"/>
  <c r="J35" i="3"/>
  <c r="J36" i="3"/>
  <c r="H38" i="3"/>
  <c r="I12" i="2"/>
  <c r="G12" i="2"/>
  <c r="F12" i="2"/>
  <c r="J12" i="2" s="1"/>
  <c r="L12" i="2" s="1"/>
  <c r="J9" i="2"/>
  <c r="K9" i="2" s="1"/>
  <c r="J8" i="2"/>
  <c r="K8" i="2" s="1"/>
  <c r="J4" i="2"/>
  <c r="K4" i="2" s="1"/>
  <c r="J6" i="2"/>
  <c r="K6" i="2" s="1"/>
  <c r="J3" i="2"/>
  <c r="K3" i="2" s="1"/>
  <c r="M9" i="2"/>
  <c r="J10" i="2"/>
  <c r="K10" i="2" s="1"/>
  <c r="J5" i="2"/>
  <c r="K5" i="2" s="1"/>
  <c r="M3" i="2"/>
  <c r="M6" i="2"/>
  <c r="J11" i="2"/>
  <c r="L11" i="2" s="1"/>
  <c r="J2" i="2"/>
  <c r="L2" i="2" s="1"/>
  <c r="M8" i="2"/>
  <c r="M4" i="2"/>
  <c r="L8" i="2"/>
  <c r="L9" i="2"/>
  <c r="M10" i="2"/>
  <c r="M11" i="2"/>
  <c r="M5" i="2"/>
  <c r="M2" i="2"/>
  <c r="J7" i="2"/>
  <c r="G21" i="1"/>
  <c r="H21" i="1"/>
  <c r="I21" i="1"/>
  <c r="F31" i="1"/>
  <c r="F12" i="1"/>
  <c r="F25" i="1"/>
  <c r="F15" i="1"/>
  <c r="F2" i="1"/>
  <c r="D35" i="1"/>
  <c r="B35" i="1"/>
  <c r="F19" i="1"/>
  <c r="F18" i="1"/>
  <c r="F3" i="1"/>
  <c r="F20" i="1"/>
  <c r="H33" i="1"/>
  <c r="I33" i="1"/>
  <c r="G33" i="1"/>
  <c r="F33" i="1"/>
  <c r="F6" i="1"/>
  <c r="F17" i="1"/>
  <c r="G16" i="1"/>
  <c r="F23" i="1"/>
  <c r="F9" i="1"/>
  <c r="F7" i="1"/>
  <c r="F4" i="1"/>
  <c r="G4" i="1"/>
  <c r="H4" i="1"/>
  <c r="I4" i="1"/>
  <c r="G7" i="1"/>
  <c r="H7" i="1"/>
  <c r="I7" i="1"/>
  <c r="G25" i="1"/>
  <c r="H25" i="1"/>
  <c r="I25" i="1"/>
  <c r="G17" i="1"/>
  <c r="H17" i="1"/>
  <c r="I17" i="1"/>
  <c r="G6" i="1"/>
  <c r="H6" i="1"/>
  <c r="I6" i="1"/>
  <c r="G31" i="1"/>
  <c r="H31" i="1"/>
  <c r="I31" i="1"/>
  <c r="G12" i="1"/>
  <c r="H12" i="1"/>
  <c r="I12" i="1"/>
  <c r="G19" i="1"/>
  <c r="J19" i="1" s="1"/>
  <c r="L19" i="1" s="1"/>
  <c r="H19" i="1"/>
  <c r="I19" i="1"/>
  <c r="G15" i="1"/>
  <c r="H15" i="1"/>
  <c r="I15" i="1"/>
  <c r="G23" i="1"/>
  <c r="H23" i="1"/>
  <c r="I23" i="1"/>
  <c r="G9" i="1"/>
  <c r="H9" i="1"/>
  <c r="I9" i="1"/>
  <c r="G18" i="1"/>
  <c r="H18" i="1"/>
  <c r="I18" i="1"/>
  <c r="G2" i="1"/>
  <c r="H2" i="1"/>
  <c r="I2" i="1"/>
  <c r="G20" i="1"/>
  <c r="H20" i="1"/>
  <c r="I20" i="1"/>
  <c r="G3" i="1"/>
  <c r="H3" i="1"/>
  <c r="I3" i="1"/>
  <c r="F32" i="1"/>
  <c r="E32" i="1"/>
  <c r="I32" i="1" s="1"/>
  <c r="C32" i="1"/>
  <c r="C35" i="1" s="1"/>
  <c r="G28" i="1"/>
  <c r="I28" i="1"/>
  <c r="F28" i="1"/>
  <c r="M28" i="1" s="1"/>
  <c r="H28" i="1"/>
  <c r="G14" i="1"/>
  <c r="I14" i="1"/>
  <c r="F14" i="1"/>
  <c r="H14" i="1"/>
  <c r="G22" i="1"/>
  <c r="I22" i="1"/>
  <c r="F22" i="1"/>
  <c r="M22" i="1" s="1"/>
  <c r="H22" i="1"/>
  <c r="G29" i="1"/>
  <c r="I29" i="1"/>
  <c r="H29" i="1"/>
  <c r="F29" i="1"/>
  <c r="G34" i="1"/>
  <c r="I34" i="1"/>
  <c r="F34" i="1"/>
  <c r="M34" i="1" s="1"/>
  <c r="H34" i="1"/>
  <c r="G8" i="1"/>
  <c r="I8" i="1"/>
  <c r="F8" i="1"/>
  <c r="H8" i="1"/>
  <c r="G10" i="1"/>
  <c r="I10" i="1"/>
  <c r="F10" i="1"/>
  <c r="M10" i="1" s="1"/>
  <c r="H10" i="1"/>
  <c r="G30" i="1"/>
  <c r="I30" i="1"/>
  <c r="H30" i="1"/>
  <c r="F30" i="1"/>
  <c r="G27" i="1"/>
  <c r="I27" i="1"/>
  <c r="F27" i="1"/>
  <c r="H27" i="1"/>
  <c r="F21" i="1"/>
  <c r="G5" i="1"/>
  <c r="I5" i="1"/>
  <c r="F5" i="1"/>
  <c r="H5" i="1"/>
  <c r="I16" i="1"/>
  <c r="F16" i="1"/>
  <c r="H16" i="1"/>
  <c r="F24" i="1"/>
  <c r="G24" i="1"/>
  <c r="H24" i="1"/>
  <c r="I24" i="1"/>
  <c r="F13" i="1"/>
  <c r="G13" i="1"/>
  <c r="H13" i="1"/>
  <c r="I13" i="1"/>
  <c r="F11" i="1"/>
  <c r="G11" i="1"/>
  <c r="H11" i="1"/>
  <c r="I11" i="1"/>
  <c r="I26" i="1"/>
  <c r="H26" i="1"/>
  <c r="G26" i="1"/>
  <c r="F26" i="1"/>
  <c r="L38" i="3" l="1"/>
  <c r="K38" i="3"/>
  <c r="K32" i="3"/>
  <c r="L32" i="3"/>
  <c r="K2" i="3"/>
  <c r="L2" i="3"/>
  <c r="K31" i="3"/>
  <c r="L31" i="3"/>
  <c r="K29" i="3"/>
  <c r="L29" i="3"/>
  <c r="L17" i="3"/>
  <c r="K17" i="3"/>
  <c r="K21" i="3"/>
  <c r="L21" i="3"/>
  <c r="K28" i="3"/>
  <c r="L28" i="3"/>
  <c r="K15" i="3"/>
  <c r="L15" i="3"/>
  <c r="K18" i="3"/>
  <c r="L18" i="3"/>
  <c r="M38" i="3"/>
  <c r="K13" i="3"/>
  <c r="L13" i="3"/>
  <c r="K36" i="3"/>
  <c r="L36" i="3"/>
  <c r="K11" i="3"/>
  <c r="L11" i="3"/>
  <c r="K27" i="3"/>
  <c r="L27" i="3"/>
  <c r="L14" i="3"/>
  <c r="K14" i="3"/>
  <c r="K35" i="3"/>
  <c r="L35" i="3"/>
  <c r="K24" i="3"/>
  <c r="L24" i="3"/>
  <c r="L12" i="3"/>
  <c r="K12" i="3"/>
  <c r="K34" i="3"/>
  <c r="L34" i="3"/>
  <c r="K23" i="3"/>
  <c r="L23" i="3"/>
  <c r="K6" i="3"/>
  <c r="L6" i="3"/>
  <c r="L8" i="3"/>
  <c r="K8" i="3"/>
  <c r="K33" i="3"/>
  <c r="L33" i="3"/>
  <c r="K22" i="3"/>
  <c r="L22" i="3"/>
  <c r="L3" i="3"/>
  <c r="K3" i="3"/>
  <c r="K4" i="3"/>
  <c r="L4" i="3"/>
  <c r="L20" i="3"/>
  <c r="K20" i="3"/>
  <c r="K30" i="3"/>
  <c r="L30" i="3"/>
  <c r="K19" i="3"/>
  <c r="L19" i="3"/>
  <c r="L26" i="3"/>
  <c r="K26" i="3"/>
  <c r="L5" i="3"/>
  <c r="K5" i="3"/>
  <c r="M12" i="2"/>
  <c r="L4" i="2"/>
  <c r="L6" i="2"/>
  <c r="K12" i="2"/>
  <c r="L10" i="2"/>
  <c r="L5" i="2"/>
  <c r="L3" i="2"/>
  <c r="K2" i="2"/>
  <c r="K11" i="2"/>
  <c r="L7" i="2"/>
  <c r="K7" i="2"/>
  <c r="E35" i="1"/>
  <c r="M21" i="1"/>
  <c r="J7" i="1"/>
  <c r="L7" i="1" s="1"/>
  <c r="J2" i="1"/>
  <c r="K2" i="1" s="1"/>
  <c r="J18" i="1"/>
  <c r="L18" i="1" s="1"/>
  <c r="M4" i="1"/>
  <c r="J33" i="1"/>
  <c r="M24" i="1"/>
  <c r="M9" i="1"/>
  <c r="M26" i="1"/>
  <c r="M25" i="1"/>
  <c r="M31" i="1"/>
  <c r="M5" i="1"/>
  <c r="M7" i="1"/>
  <c r="J21" i="1"/>
  <c r="K21" i="1" s="1"/>
  <c r="M2" i="1"/>
  <c r="M16" i="1"/>
  <c r="M23" i="1"/>
  <c r="M20" i="1"/>
  <c r="M15" i="1"/>
  <c r="J27" i="1"/>
  <c r="L27" i="1" s="1"/>
  <c r="M27" i="1"/>
  <c r="M3" i="1"/>
  <c r="J13" i="1"/>
  <c r="L13" i="1" s="1"/>
  <c r="M13" i="1"/>
  <c r="M17" i="1"/>
  <c r="M12" i="1"/>
  <c r="M6" i="1"/>
  <c r="M19" i="1"/>
  <c r="M30" i="1"/>
  <c r="M29" i="1"/>
  <c r="J31" i="1"/>
  <c r="K31" i="1" s="1"/>
  <c r="M33" i="1"/>
  <c r="J11" i="1"/>
  <c r="L11" i="1" s="1"/>
  <c r="M11" i="1"/>
  <c r="M18" i="1"/>
  <c r="M8" i="1"/>
  <c r="M14" i="1"/>
  <c r="L33" i="1"/>
  <c r="K33" i="1"/>
  <c r="K27" i="1"/>
  <c r="H32" i="1"/>
  <c r="H35" i="1" s="1"/>
  <c r="K7" i="1"/>
  <c r="J29" i="1"/>
  <c r="J6" i="1"/>
  <c r="K6" i="1" s="1"/>
  <c r="G32" i="1"/>
  <c r="J32" i="1" s="1"/>
  <c r="K32" i="1" s="1"/>
  <c r="J12" i="1"/>
  <c r="K12" i="1" s="1"/>
  <c r="L32" i="1"/>
  <c r="F35" i="1"/>
  <c r="J8" i="1"/>
  <c r="J14" i="1"/>
  <c r="J9" i="1"/>
  <c r="J25" i="1"/>
  <c r="K25" i="1" s="1"/>
  <c r="J15" i="1"/>
  <c r="L15" i="1" s="1"/>
  <c r="I35" i="1"/>
  <c r="L2" i="1"/>
  <c r="K19" i="1"/>
  <c r="J3" i="1"/>
  <c r="K3" i="1" s="1"/>
  <c r="J20" i="1"/>
  <c r="L20" i="1" s="1"/>
  <c r="J17" i="1"/>
  <c r="J23" i="1"/>
  <c r="J5" i="1"/>
  <c r="J24" i="1"/>
  <c r="J16" i="1"/>
  <c r="J34" i="1"/>
  <c r="J22" i="1"/>
  <c r="J26" i="1"/>
  <c r="J30" i="1"/>
  <c r="J28" i="1"/>
  <c r="J4" i="1"/>
  <c r="J10" i="1"/>
  <c r="K18" i="1" l="1"/>
  <c r="L31" i="1"/>
  <c r="G35" i="1"/>
  <c r="K13" i="1"/>
  <c r="L12" i="1"/>
  <c r="K11" i="1"/>
  <c r="M32" i="1"/>
  <c r="L21" i="1"/>
  <c r="L6" i="1"/>
  <c r="K15" i="1"/>
  <c r="K20" i="1"/>
  <c r="L10" i="1"/>
  <c r="K10" i="1"/>
  <c r="L24" i="1"/>
  <c r="K24" i="1"/>
  <c r="K22" i="1"/>
  <c r="L22" i="1"/>
  <c r="L34" i="1"/>
  <c r="K34" i="1"/>
  <c r="L28" i="1"/>
  <c r="K28" i="1"/>
  <c r="L16" i="1"/>
  <c r="K16" i="1"/>
  <c r="K4" i="1"/>
  <c r="L4" i="1"/>
  <c r="K5" i="1"/>
  <c r="L5" i="1"/>
  <c r="K23" i="1"/>
  <c r="L23" i="1"/>
  <c r="L30" i="1"/>
  <c r="K30" i="1"/>
  <c r="L17" i="1"/>
  <c r="K17" i="1"/>
  <c r="K9" i="1"/>
  <c r="L9" i="1"/>
  <c r="L26" i="1"/>
  <c r="K26" i="1"/>
  <c r="L14" i="1"/>
  <c r="K14" i="1"/>
  <c r="L8" i="1"/>
  <c r="K8" i="1"/>
  <c r="K29" i="1"/>
  <c r="L29" i="1"/>
  <c r="L25" i="1"/>
  <c r="K35" i="1"/>
  <c r="L3" i="1"/>
  <c r="L35" i="1" l="1"/>
</calcChain>
</file>

<file path=xl/sharedStrings.xml><?xml version="1.0" encoding="utf-8"?>
<sst xmlns="http://schemas.openxmlformats.org/spreadsheetml/2006/main" count="125" uniqueCount="57">
  <si>
    <t>Trump</t>
  </si>
  <si>
    <t>Biden</t>
  </si>
  <si>
    <t>Senate R</t>
  </si>
  <si>
    <t>Senate D</t>
  </si>
  <si>
    <t>Texas</t>
  </si>
  <si>
    <t>Total Pres</t>
  </si>
  <si>
    <t>Total Senate</t>
  </si>
  <si>
    <t>Trump+</t>
  </si>
  <si>
    <t>Biden+</t>
  </si>
  <si>
    <t>Arizona</t>
  </si>
  <si>
    <t>Oregon</t>
  </si>
  <si>
    <t>Alaska</t>
  </si>
  <si>
    <t>Idaho</t>
  </si>
  <si>
    <t>Montana</t>
  </si>
  <si>
    <t>President+</t>
  </si>
  <si>
    <t>Wyoming</t>
  </si>
  <si>
    <t>Colorado</t>
  </si>
  <si>
    <t>New Mexico</t>
  </si>
  <si>
    <t>Oklahoma</t>
  </si>
  <si>
    <t>Kansas</t>
  </si>
  <si>
    <t>Nebraska</t>
  </si>
  <si>
    <t>South Dakota</t>
  </si>
  <si>
    <t>Minnesota</t>
  </si>
  <si>
    <t>Trump Perf?</t>
  </si>
  <si>
    <t>Biden Perf?</t>
  </si>
  <si>
    <t>Iowa</t>
  </si>
  <si>
    <t>Arkansas</t>
  </si>
  <si>
    <t>Louisiana</t>
  </si>
  <si>
    <t>Mississippi</t>
  </si>
  <si>
    <t>Alabama</t>
  </si>
  <si>
    <t>Tennessee</t>
  </si>
  <si>
    <t>Illinois</t>
  </si>
  <si>
    <t>Kentucky</t>
  </si>
  <si>
    <t>West Virginia</t>
  </si>
  <si>
    <t>Virginia</t>
  </si>
  <si>
    <t>North Carolina</t>
  </si>
  <si>
    <t>South Carolina</t>
  </si>
  <si>
    <t>Georgia</t>
  </si>
  <si>
    <t>Deleware</t>
  </si>
  <si>
    <t>New Jersey</t>
  </si>
  <si>
    <t>Rhode Island</t>
  </si>
  <si>
    <t>Massachushets</t>
  </si>
  <si>
    <t>New Hampshire</t>
  </si>
  <si>
    <t>Maine</t>
  </si>
  <si>
    <t>TOTAL</t>
  </si>
  <si>
    <t>Trump Margin Diff</t>
  </si>
  <si>
    <t>Total Governor</t>
  </si>
  <si>
    <t>Governor R</t>
  </si>
  <si>
    <t>Governor D</t>
  </si>
  <si>
    <t>Washington</t>
  </si>
  <si>
    <t>Utah</t>
  </si>
  <si>
    <t>North Dakota</t>
  </si>
  <si>
    <t>Missouri</t>
  </si>
  <si>
    <t>Vermont</t>
  </si>
  <si>
    <t>Total</t>
  </si>
  <si>
    <t>Statewide R</t>
  </si>
  <si>
    <t>Stateiwide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</si>
</sst>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164" fontId="0" fillId="0" borderId="0" xfId="0" applyNumberFormat="1"/>
    <xf numFmtId="0" fontId="0" fillId="0" borderId="0" xfId="0" applyFont="1"/>
    <xf numFmtId="10" fontId="0" fillId="0" borderId="0" xfId="2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0" fillId="0" borderId="0" xfId="0" applyBorder="1"/>
    <xf numFmtId="10" fontId="0" fillId="0" borderId="1" xfId="2" applyNumberFormat="1" applyFont="1" applyBorder="1"/>
    <xf numFmtId="10" fontId="0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32"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7C80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Combined'!$M$1</c:f>
              <c:strCache>
                <c:ptCount val="1"/>
                <c:pt idx="0">
                  <c:v>Trump Margin Diff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'2020 Combined'!$M$2:$M$44</c:f>
              <c:numCache>
                <c:formatCode>0.00%</c:formatCode>
                <c:ptCount val="43"/>
                <c:pt idx="0">
                  <c:v>6.0124022422090972E-2</c:v>
                </c:pt>
                <c:pt idx="1">
                  <c:v>4.1565014502333908E-2</c:v>
                </c:pt>
                <c:pt idx="2">
                  <c:v>3.5238524584173536E-2</c:v>
                </c:pt>
                <c:pt idx="3">
                  <c:v>3.1541937622755922E-2</c:v>
                </c:pt>
                <c:pt idx="4">
                  <c:v>3.0286219267331549E-2</c:v>
                </c:pt>
                <c:pt idx="5">
                  <c:v>2.9686837230237295E-2</c:v>
                </c:pt>
                <c:pt idx="6">
                  <c:v>2.7175497003124049E-2</c:v>
                </c:pt>
                <c:pt idx="7">
                  <c:v>2.0965374466245468E-2</c:v>
                </c:pt>
                <c:pt idx="8">
                  <c:v>1.8904577747077989E-2</c:v>
                </c:pt>
                <c:pt idx="9">
                  <c:v>1.466305754024666E-2</c:v>
                </c:pt>
                <c:pt idx="10">
                  <c:v>1.4382584090019412E-2</c:v>
                </c:pt>
                <c:pt idx="11">
                  <c:v>1.1775284401083219E-2</c:v>
                </c:pt>
                <c:pt idx="12">
                  <c:v>1.0109930147338853E-2</c:v>
                </c:pt>
                <c:pt idx="13">
                  <c:v>9.9332409203026217E-3</c:v>
                </c:pt>
                <c:pt idx="14">
                  <c:v>9.8871686168067741E-3</c:v>
                </c:pt>
                <c:pt idx="15">
                  <c:v>8.3228897012747605E-3</c:v>
                </c:pt>
                <c:pt idx="16">
                  <c:v>7.8675431513804961E-3</c:v>
                </c:pt>
                <c:pt idx="17">
                  <c:v>7.1866300375231784E-3</c:v>
                </c:pt>
                <c:pt idx="18">
                  <c:v>5.9314999610431407E-3</c:v>
                </c:pt>
                <c:pt idx="19">
                  <c:v>2.8186208246182565E-3</c:v>
                </c:pt>
                <c:pt idx="20">
                  <c:v>1.251792274034047E-4</c:v>
                </c:pt>
                <c:pt idx="21">
                  <c:v>-2.2267322098494802E-3</c:v>
                </c:pt>
                <c:pt idx="22">
                  <c:v>-4.629094916924259E-3</c:v>
                </c:pt>
                <c:pt idx="23">
                  <c:v>-5.4200693664623323E-3</c:v>
                </c:pt>
                <c:pt idx="24">
                  <c:v>-6.5232763995973775E-3</c:v>
                </c:pt>
                <c:pt idx="25">
                  <c:v>-7.8861098085081793E-3</c:v>
                </c:pt>
                <c:pt idx="26">
                  <c:v>-1.0391356010252706E-2</c:v>
                </c:pt>
                <c:pt idx="27">
                  <c:v>-1.1003263117562834E-2</c:v>
                </c:pt>
                <c:pt idx="28">
                  <c:v>-1.9442476748787407E-2</c:v>
                </c:pt>
                <c:pt idx="29">
                  <c:v>-2.1179299736063695E-2</c:v>
                </c:pt>
                <c:pt idx="30">
                  <c:v>-2.1703820833163467E-2</c:v>
                </c:pt>
                <c:pt idx="31">
                  <c:v>-2.269492714657384E-2</c:v>
                </c:pt>
                <c:pt idx="32">
                  <c:v>-2.312633898323202E-2</c:v>
                </c:pt>
                <c:pt idx="33">
                  <c:v>-2.3826590511051071E-2</c:v>
                </c:pt>
                <c:pt idx="34">
                  <c:v>-2.443170674399564E-2</c:v>
                </c:pt>
                <c:pt idx="35">
                  <c:v>-3.1547236669218714E-2</c:v>
                </c:pt>
                <c:pt idx="36">
                  <c:v>-3.9546499614682262E-2</c:v>
                </c:pt>
                <c:pt idx="37">
                  <c:v>-4.9558702652774733E-2</c:v>
                </c:pt>
                <c:pt idx="38">
                  <c:v>-6.8659706917974628E-2</c:v>
                </c:pt>
                <c:pt idx="39">
                  <c:v>-9.3765968582265879E-2</c:v>
                </c:pt>
                <c:pt idx="40">
                  <c:v>-0.12241591310039579</c:v>
                </c:pt>
                <c:pt idx="41">
                  <c:v>-0.1987499713238674</c:v>
                </c:pt>
                <c:pt idx="42">
                  <c:v>-0.3978233052398894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0-44B3-9DB1-C30F9E22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05087"/>
        <c:axId val="1999788671"/>
      </c:scatterChart>
      <c:valAx>
        <c:axId val="210340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788671"/>
        <c:crosses val="autoZero"/>
        <c:crossBetween val="midCat"/>
      </c:valAx>
      <c:valAx>
        <c:axId val="199978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05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</xdr:row>
      <xdr:rowOff>159544</xdr:rowOff>
    </xdr:from>
    <xdr:to>
      <xdr:col>21</xdr:col>
      <xdr:colOff>192880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C4CAAA-72B4-4BF6-BBBD-AC4ECD7DA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72C7-1E8A-4E8A-AD3F-C9B10FB11FD0}">
  <dimension ref="A1:M39"/>
  <sheetViews>
    <sheetView tabSelected="1" workbookViewId="0">
      <selection activeCell="G23" sqref="G23"/>
    </sheetView>
  </sheetViews>
  <sheetFormatPr defaultRowHeight="14.25" x14ac:dyDescent="0.45"/>
  <cols>
    <col min="1" max="1" width="13.33203125" bestFit="1" customWidth="1"/>
    <col min="2" max="2" width="12.9296875" bestFit="1" customWidth="1"/>
    <col min="3" max="5" width="9.86328125" bestFit="1" customWidth="1"/>
    <col min="6" max="6" width="10.06640625" bestFit="1" customWidth="1"/>
    <col min="7" max="7" width="12.265625" customWidth="1"/>
    <col min="8" max="8" width="7.19921875" bestFit="1" customWidth="1"/>
    <col min="9" max="9" width="8.6640625" bestFit="1" customWidth="1"/>
    <col min="10" max="10" width="9.06640625" bestFit="1" customWidth="1"/>
    <col min="11" max="11" width="10.3984375" bestFit="1" customWidth="1"/>
    <col min="12" max="12" width="9.73046875" bestFit="1" customWidth="1"/>
    <col min="13" max="13" width="18.9296875" bestFit="1" customWidth="1"/>
  </cols>
  <sheetData>
    <row r="1" spans="1:13" x14ac:dyDescent="0.45">
      <c r="B1" t="s">
        <v>0</v>
      </c>
      <c r="C1" t="s">
        <v>2</v>
      </c>
      <c r="D1" t="s">
        <v>1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14</v>
      </c>
      <c r="K1" t="s">
        <v>23</v>
      </c>
      <c r="L1" t="s">
        <v>24</v>
      </c>
      <c r="M1" t="s">
        <v>45</v>
      </c>
    </row>
    <row r="2" spans="1:13" x14ac:dyDescent="0.45">
      <c r="A2" t="s">
        <v>40</v>
      </c>
      <c r="B2" s="1">
        <v>199810</v>
      </c>
      <c r="C2" s="1">
        <v>164758</v>
      </c>
      <c r="D2" s="1">
        <v>306113</v>
      </c>
      <c r="E2" s="1">
        <v>327325</v>
      </c>
      <c r="F2" s="4">
        <f>B2+D2</f>
        <v>505923</v>
      </c>
      <c r="G2" s="4">
        <f>C2+E2</f>
        <v>492083</v>
      </c>
      <c r="H2" s="4">
        <f>B2-C2</f>
        <v>35052</v>
      </c>
      <c r="I2" s="4">
        <f>D2-E2</f>
        <v>-21212</v>
      </c>
      <c r="J2" s="1">
        <f>F2-G2</f>
        <v>13840</v>
      </c>
      <c r="K2" t="str">
        <f>IF(C2&lt;B2-(J2*(B2/F2)),"OVER","UNDER")</f>
        <v>OVER</v>
      </c>
      <c r="L2" t="str">
        <f>IF(E2&lt;D2-(J2*(D2/F2)),"OVER","UNDER")</f>
        <v>UNDER</v>
      </c>
      <c r="M2" s="12">
        <f>(B2/F2) - (C2/G2)</f>
        <v>6.0124022422090972E-2</v>
      </c>
    </row>
    <row r="3" spans="1:13" x14ac:dyDescent="0.45">
      <c r="A3" t="s">
        <v>42</v>
      </c>
      <c r="B3" s="1">
        <v>365660</v>
      </c>
      <c r="C3" s="1">
        <v>325857</v>
      </c>
      <c r="D3" s="1">
        <v>424937</v>
      </c>
      <c r="E3" s="1">
        <v>448249</v>
      </c>
      <c r="F3" s="4">
        <f>B3+D3</f>
        <v>790597</v>
      </c>
      <c r="G3" s="4">
        <f>C3+E3</f>
        <v>774106</v>
      </c>
      <c r="H3" s="4">
        <f>B3-C3</f>
        <v>39803</v>
      </c>
      <c r="I3" s="4">
        <f>D3-E3</f>
        <v>-23312</v>
      </c>
      <c r="J3" s="1">
        <f>F3-G3</f>
        <v>16491</v>
      </c>
      <c r="K3" t="str">
        <f>IF(C3&lt;B3-(J3*(B3/F3)),"OVER","UNDER")</f>
        <v>OVER</v>
      </c>
      <c r="L3" t="str">
        <f>IF(E3&lt;D3-(J3*(D3/F3)),"OVER","UNDER")</f>
        <v>UNDER</v>
      </c>
      <c r="M3" s="12">
        <f>(B3/F3) - (C3/G3)</f>
        <v>4.1565014502333908E-2</v>
      </c>
    </row>
    <row r="4" spans="1:13" x14ac:dyDescent="0.45">
      <c r="A4" t="s">
        <v>28</v>
      </c>
      <c r="B4" s="1">
        <v>688745</v>
      </c>
      <c r="C4" s="1">
        <v>642840</v>
      </c>
      <c r="D4" s="1">
        <v>452795</v>
      </c>
      <c r="E4" s="1">
        <v>488704</v>
      </c>
      <c r="F4" s="4">
        <f>B4+D4</f>
        <v>1141540</v>
      </c>
      <c r="G4" s="4">
        <f>C4+E4</f>
        <v>1131544</v>
      </c>
      <c r="H4" s="4">
        <f>B4-C4</f>
        <v>45905</v>
      </c>
      <c r="I4" s="4">
        <f>D4-E4</f>
        <v>-35909</v>
      </c>
      <c r="J4" s="1">
        <f>F4-G4</f>
        <v>9996</v>
      </c>
      <c r="K4" t="str">
        <f>IF(C4&lt;B4-(J4*(B4/F4)),"OVER","UNDER")</f>
        <v>OVER</v>
      </c>
      <c r="L4" t="str">
        <f>IF(E4&lt;D4-(J4*(D4/F4)),"OVER","UNDER")</f>
        <v>UNDER</v>
      </c>
      <c r="M4" s="12">
        <f>(B4/F4) - (C4/G4)</f>
        <v>3.5238524584173536E-2</v>
      </c>
    </row>
    <row r="5" spans="1:13" x14ac:dyDescent="0.45">
      <c r="A5" t="s">
        <v>13</v>
      </c>
      <c r="B5" s="1">
        <v>341763</v>
      </c>
      <c r="C5" s="1">
        <v>332824</v>
      </c>
      <c r="D5" s="1">
        <v>243714</v>
      </c>
      <c r="E5" s="1">
        <v>269908</v>
      </c>
      <c r="F5" s="4">
        <f>B5+D5</f>
        <v>585477</v>
      </c>
      <c r="G5" s="4">
        <f>C5+E5</f>
        <v>602732</v>
      </c>
      <c r="H5" s="4">
        <f>B5-C5</f>
        <v>8939</v>
      </c>
      <c r="I5" s="4">
        <f>D5-E5</f>
        <v>-26194</v>
      </c>
      <c r="J5" s="1">
        <f>F5-G5</f>
        <v>-17255</v>
      </c>
      <c r="K5" t="str">
        <f>IF(C5&lt;B5-(J5*(B5/F5)),"OVER","UNDER")</f>
        <v>OVER</v>
      </c>
      <c r="L5" t="str">
        <f>IF(E5&lt;D5-(J5*(D5/F5)),"OVER","UNDER")</f>
        <v>UNDER</v>
      </c>
      <c r="M5" s="12">
        <f>(B5/F5) - (C5/G5)</f>
        <v>3.1541937622755922E-2</v>
      </c>
    </row>
    <row r="6" spans="1:13" x14ac:dyDescent="0.45">
      <c r="A6" t="s">
        <v>32</v>
      </c>
      <c r="B6" s="1">
        <v>1326347</v>
      </c>
      <c r="C6" s="1">
        <v>1233135</v>
      </c>
      <c r="D6" s="1">
        <v>772223</v>
      </c>
      <c r="E6" s="1">
        <v>816154</v>
      </c>
      <c r="F6" s="4">
        <f>B6+D6</f>
        <v>2098570</v>
      </c>
      <c r="G6" s="4">
        <f>C6+E6</f>
        <v>2049289</v>
      </c>
      <c r="H6" s="4">
        <f>B6-C6</f>
        <v>93212</v>
      </c>
      <c r="I6" s="4">
        <f>D6-E6</f>
        <v>-43931</v>
      </c>
      <c r="J6" s="1">
        <f>F6-G6</f>
        <v>49281</v>
      </c>
      <c r="K6" t="str">
        <f>IF(C6&lt;B6-(J6*(B6/F6)),"OVER","UNDER")</f>
        <v>OVER</v>
      </c>
      <c r="L6" t="str">
        <f>IF(E6&lt;D6-(J6*(D6/F6)),"OVER","UNDER")</f>
        <v>UNDER</v>
      </c>
      <c r="M6" s="12">
        <f>(B6/F6) - (C6/G6)</f>
        <v>3.0286219267331549E-2</v>
      </c>
    </row>
    <row r="7" spans="1:13" x14ac:dyDescent="0.45">
      <c r="A7" t="s">
        <v>29</v>
      </c>
      <c r="B7" s="1">
        <v>1434159</v>
      </c>
      <c r="C7" s="1">
        <v>1385344</v>
      </c>
      <c r="D7" s="1">
        <v>843473</v>
      </c>
      <c r="E7" s="1">
        <v>913999</v>
      </c>
      <c r="F7" s="4">
        <f>B7+D7</f>
        <v>2277632</v>
      </c>
      <c r="G7" s="4">
        <f>C7+E7</f>
        <v>2299343</v>
      </c>
      <c r="H7" s="4">
        <f>B7-C7</f>
        <v>48815</v>
      </c>
      <c r="I7" s="4">
        <f>D7-E7</f>
        <v>-70526</v>
      </c>
      <c r="J7" s="1">
        <f>F7-G7</f>
        <v>-21711</v>
      </c>
      <c r="K7" t="str">
        <f>IF(C7&lt;B7-(J7*(B7/F7)),"OVER","UNDER")</f>
        <v>OVER</v>
      </c>
      <c r="L7" t="str">
        <f>IF(E7&lt;D7-(J7*(D7/F7)),"OVER","UNDER")</f>
        <v>UNDER</v>
      </c>
      <c r="M7" s="12">
        <f>(B7/F7) - (C7/G7)</f>
        <v>2.7175497003124049E-2</v>
      </c>
    </row>
    <row r="8" spans="1:13" x14ac:dyDescent="0.45">
      <c r="A8" t="s">
        <v>19</v>
      </c>
      <c r="B8" s="1">
        <v>753370</v>
      </c>
      <c r="C8" s="1">
        <v>711951</v>
      </c>
      <c r="D8" s="1">
        <v>551199</v>
      </c>
      <c r="E8" s="1">
        <v>553014</v>
      </c>
      <c r="F8" s="4">
        <f>B8+D8</f>
        <v>1304569</v>
      </c>
      <c r="G8" s="4">
        <f>C8+E8</f>
        <v>1264965</v>
      </c>
      <c r="H8" s="4">
        <f>B8-C8</f>
        <v>41419</v>
      </c>
      <c r="I8" s="4">
        <f>D8-E8</f>
        <v>-1815</v>
      </c>
      <c r="J8" s="1">
        <f>F8-G8</f>
        <v>39604</v>
      </c>
      <c r="K8" t="str">
        <f>IF(C8&lt;B8-(J8*(B8/F8)),"OVER","UNDER")</f>
        <v>OVER</v>
      </c>
      <c r="L8" t="str">
        <f>IF(E8&lt;D8-(J8*(D8/F8)),"OVER","UNDER")</f>
        <v>UNDER</v>
      </c>
      <c r="M8" s="12">
        <f>(B8/F8) - (C8/G8)</f>
        <v>1.466305754024666E-2</v>
      </c>
    </row>
    <row r="9" spans="1:13" x14ac:dyDescent="0.45">
      <c r="A9" t="s">
        <v>38</v>
      </c>
      <c r="B9" s="1">
        <v>200603</v>
      </c>
      <c r="C9" s="1">
        <v>186054</v>
      </c>
      <c r="D9" s="1">
        <v>296268</v>
      </c>
      <c r="E9" s="1">
        <v>291804</v>
      </c>
      <c r="F9" s="4">
        <f>B9+D9</f>
        <v>496871</v>
      </c>
      <c r="G9" s="4">
        <f>C9+E9</f>
        <v>477858</v>
      </c>
      <c r="H9" s="4">
        <f>B9-C9</f>
        <v>14549</v>
      </c>
      <c r="I9" s="4">
        <f>D9-E9</f>
        <v>4464</v>
      </c>
      <c r="J9" s="1">
        <f>F9-G9</f>
        <v>19013</v>
      </c>
      <c r="K9" t="str">
        <f>IF(C9&lt;B9-(J9*(B9/F9)),"OVER","UNDER")</f>
        <v>OVER</v>
      </c>
      <c r="L9" t="str">
        <f>IF(E9&lt;D9-(J9*(D9/F9)),"OVER","UNDER")</f>
        <v>UNDER</v>
      </c>
      <c r="M9" s="12">
        <f>(B9/F9) - (C9/G9)</f>
        <v>1.4382584090019412E-2</v>
      </c>
    </row>
    <row r="10" spans="1:13" x14ac:dyDescent="0.45">
      <c r="A10" t="s">
        <v>18</v>
      </c>
      <c r="B10" s="1">
        <v>1020280</v>
      </c>
      <c r="C10" s="1">
        <v>979140</v>
      </c>
      <c r="D10" s="1">
        <v>503890</v>
      </c>
      <c r="E10" s="1">
        <v>509763</v>
      </c>
      <c r="F10" s="4">
        <f>B10+D10</f>
        <v>1524170</v>
      </c>
      <c r="G10" s="4">
        <f>C10+E10</f>
        <v>1488903</v>
      </c>
      <c r="H10" s="4">
        <f>B10-C10</f>
        <v>41140</v>
      </c>
      <c r="I10" s="4">
        <f>D10-E10</f>
        <v>-5873</v>
      </c>
      <c r="J10" s="1">
        <f>F10-G10</f>
        <v>35267</v>
      </c>
      <c r="K10" t="str">
        <f>IF(C10&lt;B10-(J10*(B10/F10)),"OVER","UNDER")</f>
        <v>OVER</v>
      </c>
      <c r="L10" t="str">
        <f>IF(E10&lt;D10-(J10*(D10/F10)),"OVER","UNDER")</f>
        <v>UNDER</v>
      </c>
      <c r="M10" s="12">
        <f>(B10/F10) - (C10/G10)</f>
        <v>1.1775284401083219E-2</v>
      </c>
    </row>
    <row r="11" spans="1:13" x14ac:dyDescent="0.45">
      <c r="A11" s="5" t="s">
        <v>9</v>
      </c>
      <c r="B11" s="3">
        <v>1637526</v>
      </c>
      <c r="C11" s="3">
        <v>1610794</v>
      </c>
      <c r="D11" s="3">
        <v>1651994</v>
      </c>
      <c r="E11" s="3">
        <v>1692105</v>
      </c>
      <c r="F11" s="4">
        <f>B11+D11</f>
        <v>3289520</v>
      </c>
      <c r="G11" s="4">
        <f>C11+E11</f>
        <v>3302899</v>
      </c>
      <c r="H11" s="4">
        <f>B11-C11</f>
        <v>26732</v>
      </c>
      <c r="I11" s="4">
        <f>D11-E11</f>
        <v>-40111</v>
      </c>
      <c r="J11" s="1">
        <f>F11-G11</f>
        <v>-13379</v>
      </c>
      <c r="K11" t="str">
        <f>IF(C11&lt;B11-(J11*(B11/F11)),"OVER","UNDER")</f>
        <v>OVER</v>
      </c>
      <c r="L11" t="str">
        <f>IF(E11&lt;D11-(J11*(D11/F11)),"OVER","UNDER")</f>
        <v>UNDER</v>
      </c>
      <c r="M11" s="12">
        <f>(B11/F11) - (C11/G11)</f>
        <v>1.0109930147338853E-2</v>
      </c>
    </row>
    <row r="12" spans="1:13" x14ac:dyDescent="0.45">
      <c r="A12" t="s">
        <v>34</v>
      </c>
      <c r="B12" s="1">
        <v>1967798</v>
      </c>
      <c r="C12" s="1">
        <v>1928777</v>
      </c>
      <c r="D12" s="1">
        <v>2404338</v>
      </c>
      <c r="E12" s="1">
        <v>2453375</v>
      </c>
      <c r="F12" s="4">
        <f>B12+D12</f>
        <v>4372136</v>
      </c>
      <c r="G12" s="4">
        <f>C12+E12</f>
        <v>4382152</v>
      </c>
      <c r="H12" s="4">
        <f>B12-C12</f>
        <v>39021</v>
      </c>
      <c r="I12" s="4">
        <f>D12-E12</f>
        <v>-49037</v>
      </c>
      <c r="J12" s="1">
        <f>F12-G12</f>
        <v>-10016</v>
      </c>
      <c r="K12" t="str">
        <f>IF(C12&lt;B12-(J12*(B12/F12)),"OVER","UNDER")</f>
        <v>OVER</v>
      </c>
      <c r="L12" t="str">
        <f>IF(E12&lt;D12-(J12*(D12/F12)),"OVER","UNDER")</f>
        <v>UNDER</v>
      </c>
      <c r="M12" s="12">
        <f>(B12/F12) - (C12/G12)</f>
        <v>9.9332409203026217E-3</v>
      </c>
    </row>
    <row r="13" spans="1:13" x14ac:dyDescent="0.45">
      <c r="A13" t="s">
        <v>10</v>
      </c>
      <c r="B13" s="1">
        <v>944823</v>
      </c>
      <c r="C13" s="1">
        <v>900205</v>
      </c>
      <c r="D13" s="1">
        <v>1322138</v>
      </c>
      <c r="E13" s="1">
        <v>1303713</v>
      </c>
      <c r="F13" s="4">
        <f>B13+D13</f>
        <v>2266961</v>
      </c>
      <c r="G13" s="4">
        <f>C13+E13</f>
        <v>2203918</v>
      </c>
      <c r="H13" s="4">
        <f>B13-C13</f>
        <v>44618</v>
      </c>
      <c r="I13" s="4">
        <f>D13-E13</f>
        <v>18425</v>
      </c>
      <c r="J13" s="1">
        <f>F13-G13</f>
        <v>63043</v>
      </c>
      <c r="K13" t="str">
        <f>IF(C13&lt;B13-(J13*(B13/F13)),"OVER","UNDER")</f>
        <v>OVER</v>
      </c>
      <c r="L13" t="str">
        <f>IF(E13&lt;D13-(J13*(D13/F13)),"OVER","UNDER")</f>
        <v>UNDER</v>
      </c>
      <c r="M13" s="12">
        <f>(B13/F13) - (C13/G13)</f>
        <v>8.3228897012747605E-3</v>
      </c>
    </row>
    <row r="14" spans="1:13" x14ac:dyDescent="0.45">
      <c r="A14" s="5" t="s">
        <v>25</v>
      </c>
      <c r="B14" s="1">
        <v>896976</v>
      </c>
      <c r="C14" s="1">
        <v>864472</v>
      </c>
      <c r="D14" s="1">
        <v>758184</v>
      </c>
      <c r="E14" s="1">
        <v>754209</v>
      </c>
      <c r="F14" s="4">
        <f>B14+D14</f>
        <v>1655160</v>
      </c>
      <c r="G14" s="4">
        <f>C14+E14</f>
        <v>1618681</v>
      </c>
      <c r="H14" s="4">
        <f>B14-C14</f>
        <v>32504</v>
      </c>
      <c r="I14" s="4">
        <f>D14-E14</f>
        <v>3975</v>
      </c>
      <c r="J14" s="1">
        <f>F14-G14</f>
        <v>36479</v>
      </c>
      <c r="K14" t="str">
        <f>IF(C14&lt;B14-(J14*(B14/F14)),"OVER","UNDER")</f>
        <v>OVER</v>
      </c>
      <c r="L14" t="str">
        <f>IF(E14&lt;D14-(J14*(D14/F14)),"OVER","UNDER")</f>
        <v>UNDER</v>
      </c>
      <c r="M14" s="12">
        <f>(B14/F14) - (C14/G14)</f>
        <v>7.8675431513804961E-3</v>
      </c>
    </row>
    <row r="15" spans="1:13" x14ac:dyDescent="0.45">
      <c r="A15" t="s">
        <v>36</v>
      </c>
      <c r="B15" s="1">
        <v>1385090</v>
      </c>
      <c r="C15" s="1">
        <v>1369125</v>
      </c>
      <c r="D15" s="1">
        <v>1091518</v>
      </c>
      <c r="E15" s="1">
        <v>1110804</v>
      </c>
      <c r="F15" s="4">
        <f>B15+D15</f>
        <v>2476608</v>
      </c>
      <c r="G15" s="4">
        <f>C15+E15</f>
        <v>2479929</v>
      </c>
      <c r="H15" s="4">
        <f>B15-C15</f>
        <v>15965</v>
      </c>
      <c r="I15" s="4">
        <f>D15-E15</f>
        <v>-19286</v>
      </c>
      <c r="J15" s="1">
        <f>F15-G15</f>
        <v>-3321</v>
      </c>
      <c r="K15" t="str">
        <f>IF(C15&lt;B15-(J15*(B15/F15)),"OVER","UNDER")</f>
        <v>OVER</v>
      </c>
      <c r="L15" t="str">
        <f>IF(E15&lt;D15-(J15*(D15/F15)),"OVER","UNDER")</f>
        <v>UNDER</v>
      </c>
      <c r="M15" s="12">
        <f>(B15/F15) - (C15/G15)</f>
        <v>7.1866300375231784E-3</v>
      </c>
    </row>
    <row r="16" spans="1:13" x14ac:dyDescent="0.45">
      <c r="A16" t="s">
        <v>12</v>
      </c>
      <c r="B16" s="1">
        <v>554019</v>
      </c>
      <c r="C16" s="1">
        <v>537456</v>
      </c>
      <c r="D16" s="1">
        <v>286991</v>
      </c>
      <c r="E16" s="1">
        <v>285824</v>
      </c>
      <c r="F16" s="4">
        <f>B16+D16</f>
        <v>841010</v>
      </c>
      <c r="G16" s="4">
        <f>C16+E16</f>
        <v>823280</v>
      </c>
      <c r="H16" s="4">
        <f>B16-C16</f>
        <v>16563</v>
      </c>
      <c r="I16" s="4">
        <f>D16-E16</f>
        <v>1167</v>
      </c>
      <c r="J16" s="1">
        <f>F16-G16</f>
        <v>17730</v>
      </c>
      <c r="K16" t="str">
        <f>IF(C16&lt;B16-(J16*(B16/F16)),"OVER","UNDER")</f>
        <v>OVER</v>
      </c>
      <c r="L16" t="str">
        <f>IF(E16&lt;D16-(J16*(D16/F16)),"OVER","UNDER")</f>
        <v>UNDER</v>
      </c>
      <c r="M16" s="12">
        <f>(B16/F16) - (C16/G16)</f>
        <v>5.9314999610431407E-3</v>
      </c>
    </row>
    <row r="17" spans="1:13" x14ac:dyDescent="0.45">
      <c r="A17" t="s">
        <v>31</v>
      </c>
      <c r="B17" s="1">
        <v>2341023</v>
      </c>
      <c r="C17" s="1">
        <v>2211132</v>
      </c>
      <c r="D17" s="1">
        <v>3052816</v>
      </c>
      <c r="E17" s="1">
        <v>2916733</v>
      </c>
      <c r="F17" s="4">
        <f>B17+D17</f>
        <v>5393839</v>
      </c>
      <c r="G17" s="4">
        <f>C17+E17</f>
        <v>5127865</v>
      </c>
      <c r="H17" s="4">
        <f>B17-C17</f>
        <v>129891</v>
      </c>
      <c r="I17" s="4">
        <f>D17-E17</f>
        <v>136083</v>
      </c>
      <c r="J17" s="1">
        <f>F17-G17</f>
        <v>265974</v>
      </c>
      <c r="K17" t="str">
        <f>IF(C17&lt;B17-(J17*(B17/F17)),"OVER","UNDER")</f>
        <v>OVER</v>
      </c>
      <c r="L17" t="str">
        <f>IF(E17&lt;D17-(J17*(D17/F17)),"OVER","UNDER")</f>
        <v>UNDER</v>
      </c>
      <c r="M17" s="12">
        <f>(B17/F17) - (C17/G17)</f>
        <v>2.8186208246182565E-3</v>
      </c>
    </row>
    <row r="18" spans="1:13" x14ac:dyDescent="0.45">
      <c r="A18" t="s">
        <v>39</v>
      </c>
      <c r="B18" s="1">
        <v>1621505</v>
      </c>
      <c r="C18" s="1">
        <v>1576542</v>
      </c>
      <c r="D18" s="1">
        <v>2267708</v>
      </c>
      <c r="E18" s="1">
        <v>2205962</v>
      </c>
      <c r="F18" s="4">
        <f>B18+D18</f>
        <v>3889213</v>
      </c>
      <c r="G18" s="4">
        <f>C18+E18</f>
        <v>3782504</v>
      </c>
      <c r="H18" s="4">
        <f>B18-C18</f>
        <v>44963</v>
      </c>
      <c r="I18" s="4">
        <f>D18-E18</f>
        <v>61746</v>
      </c>
      <c r="J18" s="1">
        <f>F18-G18</f>
        <v>106709</v>
      </c>
      <c r="K18" t="str">
        <f>IF(C18&lt;B18-(J18*(B18/F18)),"OVER","UNDER")</f>
        <v>OVER</v>
      </c>
      <c r="L18" t="str">
        <f>IF(E18&lt;D18-(J18*(D18/F18)),"OVER","UNDER")</f>
        <v>UNDER</v>
      </c>
      <c r="M18" s="12">
        <f>(B18/F18) - (C18/G18)</f>
        <v>1.251792274034047E-4</v>
      </c>
    </row>
    <row r="19" spans="1:13" x14ac:dyDescent="0.45">
      <c r="A19" s="5" t="s">
        <v>35</v>
      </c>
      <c r="B19" s="1">
        <v>2734632</v>
      </c>
      <c r="C19" s="1">
        <v>2642833</v>
      </c>
      <c r="D19" s="1">
        <v>2659762</v>
      </c>
      <c r="E19" s="1">
        <v>2547677</v>
      </c>
      <c r="F19" s="4">
        <f>B19+D19</f>
        <v>5394394</v>
      </c>
      <c r="G19" s="4">
        <f>C19+E19</f>
        <v>5190510</v>
      </c>
      <c r="H19" s="4">
        <f>B19-C19</f>
        <v>91799</v>
      </c>
      <c r="I19" s="4">
        <f>D19-E19</f>
        <v>112085</v>
      </c>
      <c r="J19" s="1">
        <f>F19-G19</f>
        <v>203884</v>
      </c>
      <c r="K19" t="str">
        <f>IF(C19&lt;B19-(J19*(B19/F19)),"OVER","UNDER")</f>
        <v>UNDER</v>
      </c>
      <c r="L19" t="str">
        <f>IF(E19&lt;D19-(J19*(D19/F19)),"OVER","UNDER")</f>
        <v>OVER</v>
      </c>
      <c r="M19" s="12">
        <f>(B19/F19) - (C19/G19)</f>
        <v>-2.2267322098494802E-3</v>
      </c>
    </row>
    <row r="20" spans="1:13" x14ac:dyDescent="0.45">
      <c r="A20" t="s">
        <v>41</v>
      </c>
      <c r="B20" s="1">
        <v>1130839</v>
      </c>
      <c r="C20" s="1">
        <v>1117935</v>
      </c>
      <c r="D20" s="1">
        <v>2271554</v>
      </c>
      <c r="E20" s="1">
        <v>2199430</v>
      </c>
      <c r="F20" s="4">
        <f>B20+D20</f>
        <v>3402393</v>
      </c>
      <c r="G20" s="4">
        <f>C20+E20</f>
        <v>3317365</v>
      </c>
      <c r="H20" s="4">
        <f>B20-C20</f>
        <v>12904</v>
      </c>
      <c r="I20" s="4">
        <f>D20-E20</f>
        <v>72124</v>
      </c>
      <c r="J20" s="1">
        <f>F20-G20</f>
        <v>85028</v>
      </c>
      <c r="K20" t="str">
        <f>IF(C20&lt;B20-(J20*(B20/F20)),"OVER","UNDER")</f>
        <v>UNDER</v>
      </c>
      <c r="L20" t="str">
        <f>IF(E20&lt;D20-(J20*(D20/F20)),"OVER","UNDER")</f>
        <v>OVER</v>
      </c>
      <c r="M20" s="12">
        <f>(B20/F20) - (C20/G20)</f>
        <v>-4.629094916924259E-3</v>
      </c>
    </row>
    <row r="21" spans="1:13" x14ac:dyDescent="0.45">
      <c r="A21" t="s">
        <v>15</v>
      </c>
      <c r="B21" s="13">
        <v>193454</v>
      </c>
      <c r="C21" s="13">
        <v>197961</v>
      </c>
      <c r="D21" s="13">
        <v>73445</v>
      </c>
      <c r="E21" s="13">
        <v>72720</v>
      </c>
      <c r="F21" s="14">
        <f>B21+D21</f>
        <v>266899</v>
      </c>
      <c r="G21" s="14">
        <f>C21+E21</f>
        <v>270681</v>
      </c>
      <c r="H21" s="14">
        <f>B21-C21</f>
        <v>-4507</v>
      </c>
      <c r="I21" s="14">
        <f>D21-E21</f>
        <v>725</v>
      </c>
      <c r="J21" s="13">
        <f>F21-G21</f>
        <v>-3782</v>
      </c>
      <c r="K21" s="15" t="str">
        <f>IF(C21&lt;B21-(J21*(B21/F21)),"OVER","UNDER")</f>
        <v>UNDER</v>
      </c>
      <c r="L21" s="15" t="str">
        <f>IF(E21&lt;D21-(J21*(D21/F21)),"OVER","UNDER")</f>
        <v>OVER</v>
      </c>
      <c r="M21" s="12">
        <f>(B21/F21) - (C21/G21)</f>
        <v>-6.5232763995973775E-3</v>
      </c>
    </row>
    <row r="22" spans="1:13" x14ac:dyDescent="0.45">
      <c r="A22" s="11" t="s">
        <v>22</v>
      </c>
      <c r="B22" s="1">
        <v>1485302</v>
      </c>
      <c r="C22" s="1">
        <v>1399349</v>
      </c>
      <c r="D22" s="1">
        <v>1718710</v>
      </c>
      <c r="E22" s="1">
        <v>1568758</v>
      </c>
      <c r="F22" s="4">
        <f>B22+D22</f>
        <v>3204012</v>
      </c>
      <c r="G22" s="4">
        <f>C22+E22</f>
        <v>2968107</v>
      </c>
      <c r="H22" s="4">
        <f>B22-C22</f>
        <v>85953</v>
      </c>
      <c r="I22" s="4">
        <f>D22-E22</f>
        <v>149952</v>
      </c>
      <c r="J22" s="1">
        <f>F22-G22</f>
        <v>235905</v>
      </c>
      <c r="K22" t="str">
        <f>IF(C22&lt;B22-(J22*(B22/F22)),"OVER","UNDER")</f>
        <v>UNDER</v>
      </c>
      <c r="L22" t="str">
        <f>IF(E22&lt;D22-(J22*(D22/F22)),"OVER","UNDER")</f>
        <v>OVER</v>
      </c>
      <c r="M22" s="12">
        <f>(B22/F22) - (C22/G22)</f>
        <v>-7.8861098085081793E-3</v>
      </c>
    </row>
    <row r="23" spans="1:13" x14ac:dyDescent="0.45">
      <c r="A23" s="5" t="s">
        <v>37</v>
      </c>
      <c r="B23" s="1">
        <v>2457794</v>
      </c>
      <c r="C23" s="1">
        <v>2458508</v>
      </c>
      <c r="D23" s="1">
        <v>2471905</v>
      </c>
      <c r="E23" s="1">
        <v>2371945</v>
      </c>
      <c r="F23" s="4">
        <f>B23+D23</f>
        <v>4929699</v>
      </c>
      <c r="G23" s="4">
        <f>C23+E23</f>
        <v>4830453</v>
      </c>
      <c r="H23" s="4">
        <f>B23-C23</f>
        <v>-714</v>
      </c>
      <c r="I23" s="4">
        <f>D23-E23</f>
        <v>99960</v>
      </c>
      <c r="J23" s="1">
        <f>F23-G23</f>
        <v>99246</v>
      </c>
      <c r="K23" t="str">
        <f>IF(C23&lt;B23-(J23*(B23/F23)),"OVER","UNDER")</f>
        <v>UNDER</v>
      </c>
      <c r="L23" t="str">
        <f>IF(E23&lt;D23-(J23*(D23/F23)),"OVER","UNDER")</f>
        <v>OVER</v>
      </c>
      <c r="M23" s="12">
        <f>(B23/F23) - (C23/G23)</f>
        <v>-1.0391356010252706E-2</v>
      </c>
    </row>
    <row r="24" spans="1:13" x14ac:dyDescent="0.45">
      <c r="A24" t="s">
        <v>11</v>
      </c>
      <c r="B24" s="1">
        <v>118844</v>
      </c>
      <c r="C24" s="1">
        <v>119174</v>
      </c>
      <c r="D24" s="1">
        <v>64246</v>
      </c>
      <c r="E24" s="1">
        <v>61364</v>
      </c>
      <c r="F24" s="4">
        <f>B24+D24</f>
        <v>183090</v>
      </c>
      <c r="G24" s="4">
        <f>C24+E24</f>
        <v>180538</v>
      </c>
      <c r="H24" s="4">
        <f>B24-C24</f>
        <v>-330</v>
      </c>
      <c r="I24" s="4">
        <f>D24-E24</f>
        <v>2882</v>
      </c>
      <c r="J24" s="1">
        <f>F24-G24</f>
        <v>2552</v>
      </c>
      <c r="K24" t="str">
        <f>IF(C24&lt;B24-(J24*(B24/F24)),"OVER","UNDER")</f>
        <v>UNDER</v>
      </c>
      <c r="L24" t="str">
        <f>IF(E24&lt;D24-(J24*(D24/F24)),"OVER","UNDER")</f>
        <v>OVER</v>
      </c>
      <c r="M24" s="12">
        <f>(B24/F24) - (C24/G24)</f>
        <v>-1.1003263117562834E-2</v>
      </c>
    </row>
    <row r="25" spans="1:13" x14ac:dyDescent="0.45">
      <c r="A25" t="s">
        <v>30</v>
      </c>
      <c r="B25" s="1">
        <v>1849820</v>
      </c>
      <c r="C25" s="1">
        <v>1827905</v>
      </c>
      <c r="D25" s="1">
        <v>1139376</v>
      </c>
      <c r="E25" s="1">
        <v>1035903</v>
      </c>
      <c r="F25" s="4">
        <f>B25+D25</f>
        <v>2989196</v>
      </c>
      <c r="G25" s="4">
        <f>C25+E25</f>
        <v>2863808</v>
      </c>
      <c r="H25" s="4">
        <f>B25-C25</f>
        <v>21915</v>
      </c>
      <c r="I25" s="4">
        <f>D25-E25</f>
        <v>103473</v>
      </c>
      <c r="J25" s="1">
        <f>F25-G25</f>
        <v>125388</v>
      </c>
      <c r="K25" t="str">
        <f>IF(C25&lt;B25-(J25*(B25/F25)),"OVER","UNDER")</f>
        <v>UNDER</v>
      </c>
      <c r="L25" t="str">
        <f>IF(E25&lt;D25-(J25*(D25/F25)),"OVER","UNDER")</f>
        <v>OVER</v>
      </c>
      <c r="M25" s="12">
        <f>(B25/F25) - (C25/G25)</f>
        <v>-1.9442476748787407E-2</v>
      </c>
    </row>
    <row r="26" spans="1:13" x14ac:dyDescent="0.45">
      <c r="A26" s="5" t="s">
        <v>4</v>
      </c>
      <c r="B26" s="1">
        <v>5866019</v>
      </c>
      <c r="C26" s="1">
        <v>5937994</v>
      </c>
      <c r="D26" s="1">
        <v>5218943</v>
      </c>
      <c r="E26" s="1">
        <v>4851171</v>
      </c>
      <c r="F26" s="1">
        <f>B26+D26</f>
        <v>11084962</v>
      </c>
      <c r="G26" s="1">
        <f>C26+E26</f>
        <v>10789165</v>
      </c>
      <c r="H26" s="1">
        <f>B26-C26</f>
        <v>-71975</v>
      </c>
      <c r="I26" s="1">
        <f>D26-E26</f>
        <v>367772</v>
      </c>
      <c r="J26" s="1">
        <f>F26-G26</f>
        <v>295797</v>
      </c>
      <c r="K26" t="str">
        <f>IF(C26&lt;B26-(J26*(B26/F26)),"OVER","UNDER")</f>
        <v>UNDER</v>
      </c>
      <c r="L26" t="str">
        <f>IF(E26&lt;D26-(J26*(D26/F26)),"OVER","UNDER")</f>
        <v>OVER</v>
      </c>
      <c r="M26" s="12">
        <f>(B26/F26) - (C26/G26)</f>
        <v>-2.1179299736063695E-2</v>
      </c>
    </row>
    <row r="27" spans="1:13" x14ac:dyDescent="0.45">
      <c r="A27" t="s">
        <v>16</v>
      </c>
      <c r="B27" s="1">
        <v>1335399</v>
      </c>
      <c r="C27" s="1">
        <v>1399185</v>
      </c>
      <c r="D27" s="1">
        <v>1753600</v>
      </c>
      <c r="E27" s="1">
        <v>1682640</v>
      </c>
      <c r="F27" s="4">
        <f>B27+D27</f>
        <v>3088999</v>
      </c>
      <c r="G27" s="4">
        <f>C27+E27</f>
        <v>3081825</v>
      </c>
      <c r="H27" s="4">
        <f>B27-C27</f>
        <v>-63786</v>
      </c>
      <c r="I27" s="4">
        <f>D27-E27</f>
        <v>70960</v>
      </c>
      <c r="J27" s="1">
        <f>F27-G27</f>
        <v>7174</v>
      </c>
      <c r="K27" t="str">
        <f>IF(C27&lt;B27-(J27*(B27/F27)),"OVER","UNDER")</f>
        <v>UNDER</v>
      </c>
      <c r="L27" t="str">
        <f>IF(E27&lt;D27-(J27*(D27/F27)),"OVER","UNDER")</f>
        <v>OVER</v>
      </c>
      <c r="M27" s="12">
        <f>(B27/F27) - (C27/G27)</f>
        <v>-2.1703820833163467E-2</v>
      </c>
    </row>
    <row r="28" spans="1:13" x14ac:dyDescent="0.45">
      <c r="A28" t="s">
        <v>26</v>
      </c>
      <c r="B28" s="1">
        <v>757052</v>
      </c>
      <c r="C28" s="1">
        <v>789758</v>
      </c>
      <c r="D28" s="1">
        <v>418051</v>
      </c>
      <c r="E28" s="1">
        <v>394397</v>
      </c>
      <c r="F28" s="4">
        <f>B28+D28</f>
        <v>1175103</v>
      </c>
      <c r="G28" s="4">
        <f>C28+E28</f>
        <v>1184155</v>
      </c>
      <c r="H28" s="4">
        <f>B28-C28</f>
        <v>-32706</v>
      </c>
      <c r="I28" s="4">
        <f>D28-E28</f>
        <v>23654</v>
      </c>
      <c r="J28" s="1">
        <f>F28-G28</f>
        <v>-9052</v>
      </c>
      <c r="K28" t="str">
        <f>IF(C28&lt;B28-(J28*(B28/F28)),"OVER","UNDER")</f>
        <v>UNDER</v>
      </c>
      <c r="L28" t="str">
        <f>IF(E28&lt;D28-(J28*(D28/F28)),"OVER","UNDER")</f>
        <v>OVER</v>
      </c>
      <c r="M28" s="12">
        <f>(B28/F28) - (C28/G28)</f>
        <v>-2.269492714657384E-2</v>
      </c>
    </row>
    <row r="29" spans="1:13" x14ac:dyDescent="0.45">
      <c r="A29" t="s">
        <v>21</v>
      </c>
      <c r="B29" s="1">
        <v>261107</v>
      </c>
      <c r="C29" s="1">
        <v>276455</v>
      </c>
      <c r="D29" s="1">
        <v>150475</v>
      </c>
      <c r="E29" s="1">
        <v>143993</v>
      </c>
      <c r="F29" s="4">
        <f>B29+D29</f>
        <v>411582</v>
      </c>
      <c r="G29" s="4">
        <f>C29+E29</f>
        <v>420448</v>
      </c>
      <c r="H29" s="4">
        <f>B29-C29</f>
        <v>-15348</v>
      </c>
      <c r="I29" s="4">
        <f>D29-E29</f>
        <v>6482</v>
      </c>
      <c r="J29" s="1">
        <f>F29-G29</f>
        <v>-8866</v>
      </c>
      <c r="K29" t="str">
        <f>IF(C29&lt;B29-(J29*(B29/F29)),"OVER","UNDER")</f>
        <v>UNDER</v>
      </c>
      <c r="L29" t="str">
        <f>IF(E29&lt;D29-(J29*(D29/F29)),"OVER","UNDER")</f>
        <v>OVER</v>
      </c>
      <c r="M29" s="12">
        <f>(B29/F29) - (C29/G29)</f>
        <v>-2.312633898323202E-2</v>
      </c>
    </row>
    <row r="30" spans="1:13" x14ac:dyDescent="0.45">
      <c r="A30" t="s">
        <v>17</v>
      </c>
      <c r="B30" s="1">
        <v>401044</v>
      </c>
      <c r="C30" s="1">
        <v>417552</v>
      </c>
      <c r="D30" s="1">
        <v>498265</v>
      </c>
      <c r="E30" s="1">
        <v>471285</v>
      </c>
      <c r="F30" s="4">
        <f>B30+D30</f>
        <v>899309</v>
      </c>
      <c r="G30" s="4">
        <f>C30+E30</f>
        <v>888837</v>
      </c>
      <c r="H30" s="4">
        <f>B30-C30</f>
        <v>-16508</v>
      </c>
      <c r="I30" s="4">
        <f>D30-E30</f>
        <v>26980</v>
      </c>
      <c r="J30" s="1">
        <f>F30-G30</f>
        <v>10472</v>
      </c>
      <c r="K30" t="str">
        <f>IF(C30&lt;B30-(J30*(B30/F30)),"OVER","UNDER")</f>
        <v>UNDER</v>
      </c>
      <c r="L30" t="str">
        <f>IF(E30&lt;D30-(J30*(D30/F30)),"OVER","UNDER")</f>
        <v>OVER</v>
      </c>
      <c r="M30" s="12">
        <f>(B30/F30) - (C30/G30)</f>
        <v>-2.3826590511051071E-2</v>
      </c>
    </row>
    <row r="31" spans="1:13" x14ac:dyDescent="0.45">
      <c r="A31" t="s">
        <v>33</v>
      </c>
      <c r="B31" s="1">
        <v>542670</v>
      </c>
      <c r="C31" s="1">
        <v>544672</v>
      </c>
      <c r="D31" s="1">
        <v>234197</v>
      </c>
      <c r="E31" s="1">
        <v>208711</v>
      </c>
      <c r="F31" s="4">
        <f>B31+D31</f>
        <v>776867</v>
      </c>
      <c r="G31" s="4">
        <f>C31+E31</f>
        <v>753383</v>
      </c>
      <c r="H31" s="4">
        <f>B31-C31</f>
        <v>-2002</v>
      </c>
      <c r="I31" s="4">
        <f>D31-E31</f>
        <v>25486</v>
      </c>
      <c r="J31" s="1">
        <f>F31-G31</f>
        <v>23484</v>
      </c>
      <c r="K31" t="str">
        <f>IF(C31&lt;B31-(J31*(B31/F31)),"OVER","UNDER")</f>
        <v>UNDER</v>
      </c>
      <c r="L31" t="str">
        <f>IF(E31&lt;D31-(J31*(D31/F31)),"OVER","UNDER")</f>
        <v>OVER</v>
      </c>
      <c r="M31" s="12">
        <f>(B31/F31) - (C31/G31)</f>
        <v>-2.443170674399564E-2</v>
      </c>
    </row>
    <row r="32" spans="1:13" x14ac:dyDescent="0.45">
      <c r="A32" t="s">
        <v>27</v>
      </c>
      <c r="B32" s="1">
        <v>1255776</v>
      </c>
      <c r="C32" s="1">
        <f>1228908+38383</f>
        <v>1267291</v>
      </c>
      <c r="D32" s="1">
        <v>856034</v>
      </c>
      <c r="E32" s="1">
        <f>394049+229814+55710+36962+14454</f>
        <v>730989</v>
      </c>
      <c r="F32" s="4">
        <f>B32+D32</f>
        <v>2111810</v>
      </c>
      <c r="G32" s="4">
        <f>C32+E32</f>
        <v>1998280</v>
      </c>
      <c r="H32" s="4">
        <f>B32-C32</f>
        <v>-11515</v>
      </c>
      <c r="I32" s="4">
        <f>D32-E32</f>
        <v>125045</v>
      </c>
      <c r="J32" s="1">
        <f>F32-G32</f>
        <v>113530</v>
      </c>
      <c r="K32" t="str">
        <f>IF(C32&lt;B32-(J32*(B32/F32)),"OVER","UNDER")</f>
        <v>UNDER</v>
      </c>
      <c r="L32" t="str">
        <f>IF(E32&lt;D32-(J32*(D32/F32)),"OVER","UNDER")</f>
        <v>OVER</v>
      </c>
      <c r="M32" s="12">
        <f>(B32/F32) - (C32/G32)</f>
        <v>-3.9546499614682262E-2</v>
      </c>
    </row>
    <row r="33" spans="1:13" x14ac:dyDescent="0.45">
      <c r="A33" t="s">
        <v>43</v>
      </c>
      <c r="B33" s="1">
        <v>341949</v>
      </c>
      <c r="C33" s="1">
        <v>385459</v>
      </c>
      <c r="D33" s="1">
        <v>420357</v>
      </c>
      <c r="E33" s="1">
        <v>325277</v>
      </c>
      <c r="F33" s="4">
        <f>B33+D33</f>
        <v>762306</v>
      </c>
      <c r="G33" s="4">
        <f>C33+E33</f>
        <v>710736</v>
      </c>
      <c r="H33" s="4">
        <f>B33-C33</f>
        <v>-43510</v>
      </c>
      <c r="I33" s="4">
        <f>D33-E33</f>
        <v>95080</v>
      </c>
      <c r="J33" s="1">
        <f>F33-G33</f>
        <v>51570</v>
      </c>
      <c r="K33" t="str">
        <f>IF(C33&lt;B33-(J33*(B33/F33)),"OVER","UNDER")</f>
        <v>UNDER</v>
      </c>
      <c r="L33" t="str">
        <f>IF(E33&lt;D33-(J33*(D33/F33)),"OVER","UNDER")</f>
        <v>OVER</v>
      </c>
      <c r="M33" s="12">
        <f>(B33/F33) - (C33/G33)</f>
        <v>-9.3765968582265879E-2</v>
      </c>
    </row>
    <row r="34" spans="1:13" ht="14.65" thickBot="1" x14ac:dyDescent="0.5">
      <c r="A34" t="s">
        <v>20</v>
      </c>
      <c r="B34" s="7">
        <v>551499</v>
      </c>
      <c r="C34" s="7">
        <v>577728</v>
      </c>
      <c r="D34" s="7">
        <v>368994</v>
      </c>
      <c r="E34" s="7">
        <v>222948</v>
      </c>
      <c r="F34" s="8">
        <f>B34+D34</f>
        <v>920493</v>
      </c>
      <c r="G34" s="8">
        <f>C34+E34</f>
        <v>800676</v>
      </c>
      <c r="H34" s="8">
        <f>B34-C34</f>
        <v>-26229</v>
      </c>
      <c r="I34" s="8">
        <f>D34-E34</f>
        <v>146046</v>
      </c>
      <c r="J34" s="7">
        <f>F34-G34</f>
        <v>119817</v>
      </c>
      <c r="K34" s="9" t="str">
        <f>IF(C34&lt;B34-(J34*(B34/F34)),"OVER","UNDER")</f>
        <v>UNDER</v>
      </c>
      <c r="L34" s="9" t="str">
        <f>IF(E34&lt;D34-(J34*(D34/F34)),"OVER","UNDER")</f>
        <v>OVER</v>
      </c>
      <c r="M34" s="12">
        <f>(B34/F34) - (C34/G34)</f>
        <v>-0.12241591310039579</v>
      </c>
    </row>
    <row r="35" spans="1:13" x14ac:dyDescent="0.45">
      <c r="A35" s="5" t="s">
        <v>44</v>
      </c>
      <c r="B35" s="6">
        <f>SUM(B2:B34)</f>
        <v>38962697</v>
      </c>
      <c r="C35" s="6">
        <f>SUM(C2:C34)</f>
        <v>38320165</v>
      </c>
      <c r="D35" s="6">
        <f>SUM(D2:D34)</f>
        <v>37548213</v>
      </c>
      <c r="E35" s="6">
        <f>SUM(E2:E34)</f>
        <v>36230853</v>
      </c>
      <c r="F35" s="6">
        <f>SUM(F2:F34)</f>
        <v>76510910</v>
      </c>
      <c r="G35" s="6">
        <f>SUM(G2:G34)</f>
        <v>74551018</v>
      </c>
      <c r="H35" s="6">
        <f>SUM(H2:H34)</f>
        <v>642532</v>
      </c>
      <c r="I35" s="6">
        <f>SUM(I2:I34)</f>
        <v>1317360</v>
      </c>
      <c r="J35" s="6">
        <f>SUM(J2:J34)</f>
        <v>1959892</v>
      </c>
      <c r="K35" s="5" t="str">
        <f>IF(C35&lt;B35-(J35*(B35/F35)),"OVER","UNDER")</f>
        <v>UNDER</v>
      </c>
      <c r="L35" s="5" t="str">
        <f>IF(E35&lt;D35-(J35*(D35/F35)),"OVER","UNDER")</f>
        <v>OVER</v>
      </c>
      <c r="M35" s="12">
        <f>(B35/F35) - (C35/G35)</f>
        <v>-4.7689570790552249E-3</v>
      </c>
    </row>
    <row r="37" spans="1:13" x14ac:dyDescent="0.45">
      <c r="B37" s="2"/>
      <c r="J37">
        <f>M35*F35</f>
        <v>-364877.2458694572</v>
      </c>
    </row>
    <row r="38" spans="1:13" x14ac:dyDescent="0.45">
      <c r="B38" s="1"/>
    </row>
    <row r="39" spans="1:13" x14ac:dyDescent="0.45">
      <c r="B39" s="10"/>
    </row>
  </sheetData>
  <sortState xmlns:xlrd2="http://schemas.microsoft.com/office/spreadsheetml/2017/richdata2" ref="A2:M35">
    <sortCondition descending="1" ref="M2:M35"/>
  </sortState>
  <conditionalFormatting sqref="H2:I34">
    <cfRule type="cellIs" dxfId="31" priority="9" operator="lessThan">
      <formula>0</formula>
    </cfRule>
    <cfRule type="cellIs" dxfId="30" priority="10" operator="greaterThan">
      <formula>0</formula>
    </cfRule>
  </conditionalFormatting>
  <conditionalFormatting sqref="A2:A34 A37">
    <cfRule type="expression" dxfId="29" priority="6">
      <formula>B2&lt;D2</formula>
    </cfRule>
    <cfRule type="expression" dxfId="28" priority="7">
      <formula>B2&gt;D2</formula>
    </cfRule>
  </conditionalFormatting>
  <conditionalFormatting sqref="K2:L35">
    <cfRule type="cellIs" dxfId="27" priority="3" operator="equal">
      <formula>"OVER"</formula>
    </cfRule>
    <cfRule type="cellIs" dxfId="26" priority="4" operator="equal">
      <formula>"UNDER"</formula>
    </cfRule>
  </conditionalFormatting>
  <conditionalFormatting sqref="G2:G34">
    <cfRule type="expression" dxfId="25" priority="1">
      <formula>$E2&gt;$C2</formula>
    </cfRule>
    <cfRule type="expression" dxfId="24" priority="2">
      <formula>$C2 &gt;$E2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AE62-B448-4FFC-B903-A7EE6F09B588}">
  <dimension ref="A1:M26"/>
  <sheetViews>
    <sheetView workbookViewId="0">
      <selection activeCell="A10" sqref="A10"/>
    </sheetView>
  </sheetViews>
  <sheetFormatPr defaultRowHeight="14.25" x14ac:dyDescent="0.45"/>
  <cols>
    <col min="1" max="1" width="13.33203125" bestFit="1" customWidth="1"/>
    <col min="3" max="3" width="9.59765625" bestFit="1" customWidth="1"/>
    <col min="5" max="5" width="9.73046875" bestFit="1" customWidth="1"/>
    <col min="6" max="6" width="9.6640625" bestFit="1" customWidth="1"/>
    <col min="7" max="7" width="12.53125" bestFit="1" customWidth="1"/>
    <col min="8" max="9" width="8.6640625" bestFit="1" customWidth="1"/>
    <col min="11" max="11" width="10.3984375" bestFit="1" customWidth="1"/>
    <col min="12" max="12" width="9.73046875" bestFit="1" customWidth="1"/>
    <col min="13" max="13" width="15.3984375" bestFit="1" customWidth="1"/>
  </cols>
  <sheetData>
    <row r="1" spans="1:13" x14ac:dyDescent="0.45">
      <c r="B1" t="s">
        <v>0</v>
      </c>
      <c r="C1" t="s">
        <v>47</v>
      </c>
      <c r="D1" t="s">
        <v>1</v>
      </c>
      <c r="E1" t="s">
        <v>48</v>
      </c>
      <c r="F1" t="s">
        <v>5</v>
      </c>
      <c r="G1" t="s">
        <v>46</v>
      </c>
      <c r="H1" t="s">
        <v>7</v>
      </c>
      <c r="I1" t="s">
        <v>8</v>
      </c>
      <c r="J1" t="s">
        <v>14</v>
      </c>
      <c r="K1" t="s">
        <v>23</v>
      </c>
      <c r="L1" t="s">
        <v>24</v>
      </c>
      <c r="M1" t="s">
        <v>45</v>
      </c>
    </row>
    <row r="2" spans="1:13" x14ac:dyDescent="0.45">
      <c r="A2" t="s">
        <v>35</v>
      </c>
      <c r="B2" s="1">
        <v>2734632</v>
      </c>
      <c r="C2" s="1">
        <v>2567503</v>
      </c>
      <c r="D2" s="1">
        <v>2659762</v>
      </c>
      <c r="E2" s="1">
        <v>2812252</v>
      </c>
      <c r="F2" s="4">
        <f>B2+D2</f>
        <v>5394394</v>
      </c>
      <c r="G2" s="4">
        <f>C2+E2</f>
        <v>5379755</v>
      </c>
      <c r="H2" s="4">
        <f>B2-C2</f>
        <v>167129</v>
      </c>
      <c r="I2" s="4">
        <f>D2-E2</f>
        <v>-152490</v>
      </c>
      <c r="J2" s="1">
        <f>F2-G2</f>
        <v>14639</v>
      </c>
      <c r="K2" t="str">
        <f>IF(C2&lt;B2-(J2*(B2/F2)),"OVER","UNDER")</f>
        <v>OVER</v>
      </c>
      <c r="L2" t="str">
        <f>IF(E2&lt;D2-(J2*(D2/F2)),"OVER","UNDER")</f>
        <v>UNDER</v>
      </c>
      <c r="M2" s="12">
        <f>(B2/F2) - (C2/G2)</f>
        <v>2.9686837230237295E-2</v>
      </c>
    </row>
    <row r="3" spans="1:13" x14ac:dyDescent="0.45">
      <c r="A3" t="s">
        <v>33</v>
      </c>
      <c r="B3" s="1">
        <v>542670</v>
      </c>
      <c r="C3" s="1">
        <v>496804</v>
      </c>
      <c r="D3" s="1">
        <v>234197</v>
      </c>
      <c r="E3" s="1">
        <v>236409</v>
      </c>
      <c r="F3" s="4">
        <f>B3+D3</f>
        <v>776867</v>
      </c>
      <c r="G3" s="4">
        <f>C3+E3</f>
        <v>733213</v>
      </c>
      <c r="H3" s="4">
        <f>B3-C3</f>
        <v>45866</v>
      </c>
      <c r="I3" s="4">
        <f>D3-E3</f>
        <v>-2212</v>
      </c>
      <c r="J3" s="1">
        <f>F3-G3</f>
        <v>43654</v>
      </c>
      <c r="K3" t="str">
        <f>IF(C3&lt;B3-(J3*(B3/F3)),"OVER","UNDER")</f>
        <v>OVER</v>
      </c>
      <c r="L3" t="str">
        <f>IF(E3&lt;D3-(J3*(D3/F3)),"OVER","UNDER")</f>
        <v>UNDER</v>
      </c>
      <c r="M3" s="12">
        <f>(B3/F3) - (C3/G3)</f>
        <v>2.0965374466245468E-2</v>
      </c>
    </row>
    <row r="4" spans="1:13" x14ac:dyDescent="0.45">
      <c r="A4" t="s">
        <v>13</v>
      </c>
      <c r="B4" s="1">
        <v>341763</v>
      </c>
      <c r="C4" s="1">
        <v>321605</v>
      </c>
      <c r="D4" s="1">
        <v>243714</v>
      </c>
      <c r="E4" s="1">
        <v>247779</v>
      </c>
      <c r="F4" s="4">
        <f>B4+D4</f>
        <v>585477</v>
      </c>
      <c r="G4" s="4">
        <f>C4+E4</f>
        <v>569384</v>
      </c>
      <c r="H4" s="4">
        <f>B4-C4</f>
        <v>20158</v>
      </c>
      <c r="I4" s="4">
        <f>D4-E4</f>
        <v>-4065</v>
      </c>
      <c r="J4" s="1">
        <f>F4-G4</f>
        <v>16093</v>
      </c>
      <c r="K4" t="str">
        <f>IF(C4&lt;B4-(J4*(B4/F4)),"OVER","UNDER")</f>
        <v>OVER</v>
      </c>
      <c r="L4" t="str">
        <f>IF(E4&lt;D4-(J4*(D4/F4)),"OVER","UNDER")</f>
        <v>UNDER</v>
      </c>
      <c r="M4" s="12">
        <f>(B4/F4) - (C4/G4)</f>
        <v>1.8904577747077989E-2</v>
      </c>
    </row>
    <row r="5" spans="1:13" x14ac:dyDescent="0.45">
      <c r="A5" t="s">
        <v>38</v>
      </c>
      <c r="B5" s="1">
        <v>200603</v>
      </c>
      <c r="C5" s="1">
        <v>190312</v>
      </c>
      <c r="D5" s="1">
        <v>296268</v>
      </c>
      <c r="E5" s="1">
        <v>292903</v>
      </c>
      <c r="F5" s="4">
        <f>B5+D5</f>
        <v>496871</v>
      </c>
      <c r="G5" s="4">
        <f>C5+E5</f>
        <v>483215</v>
      </c>
      <c r="H5" s="4">
        <f>B5-C5</f>
        <v>10291</v>
      </c>
      <c r="I5" s="4">
        <f>D5-E5</f>
        <v>3365</v>
      </c>
      <c r="J5" s="1">
        <f>F5-G5</f>
        <v>13656</v>
      </c>
      <c r="K5" t="str">
        <f>IF(C5&lt;B5-(J5*(B5/F5)),"OVER","UNDER")</f>
        <v>OVER</v>
      </c>
      <c r="L5" t="str">
        <f>IF(E5&lt;D5-(J5*(D5/F5)),"OVER","UNDER")</f>
        <v>UNDER</v>
      </c>
      <c r="M5" s="12">
        <f>(B5/F5) - (C5/G5)</f>
        <v>9.8871686168067741E-3</v>
      </c>
    </row>
    <row r="6" spans="1:13" x14ac:dyDescent="0.45">
      <c r="A6" t="s">
        <v>52</v>
      </c>
      <c r="B6" s="1">
        <v>1711848</v>
      </c>
      <c r="C6" s="1">
        <v>1713153</v>
      </c>
      <c r="D6" s="1">
        <v>1242851</v>
      </c>
      <c r="E6" s="1">
        <v>1216392</v>
      </c>
      <c r="F6" s="4">
        <f>B6+D6</f>
        <v>2954699</v>
      </c>
      <c r="G6" s="4">
        <f>C6+E6</f>
        <v>2929545</v>
      </c>
      <c r="H6" s="4">
        <f>B6-C6</f>
        <v>-1305</v>
      </c>
      <c r="I6" s="4">
        <f>D6-E6</f>
        <v>26459</v>
      </c>
      <c r="J6" s="1">
        <f>F6-G6</f>
        <v>25154</v>
      </c>
      <c r="K6" t="str">
        <f>IF(C6&lt;B6-(J6*(B6/F6)),"OVER","UNDER")</f>
        <v>UNDER</v>
      </c>
      <c r="L6" t="str">
        <f>IF(E6&lt;D6-(J6*(D6/F6)),"OVER","UNDER")</f>
        <v>OVER</v>
      </c>
      <c r="M6" s="12">
        <f>(B6/F6) - (C6/G6)</f>
        <v>-5.4200693664623323E-3</v>
      </c>
    </row>
    <row r="7" spans="1:13" x14ac:dyDescent="0.45">
      <c r="A7" t="s">
        <v>49</v>
      </c>
      <c r="B7" s="1">
        <v>1561606</v>
      </c>
      <c r="C7" s="1">
        <v>1722331</v>
      </c>
      <c r="D7" s="1">
        <v>2346203</v>
      </c>
      <c r="E7" s="1">
        <v>2272324</v>
      </c>
      <c r="F7" s="4">
        <f>B7+D7</f>
        <v>3907809</v>
      </c>
      <c r="G7" s="4">
        <f>C7+E7</f>
        <v>3994655</v>
      </c>
      <c r="H7" s="4">
        <f>B7-C7</f>
        <v>-160725</v>
      </c>
      <c r="I7" s="4">
        <f>D7-E7</f>
        <v>73879</v>
      </c>
      <c r="J7" s="1">
        <f>F7-G7</f>
        <v>-86846</v>
      </c>
      <c r="K7" t="str">
        <f>IF(C7&lt;B7-(J7*(B7/F7)),"OVER","UNDER")</f>
        <v>UNDER</v>
      </c>
      <c r="L7" t="str">
        <f>IF(E7&lt;D7-(J7*(D7/F7)),"OVER","UNDER")</f>
        <v>OVER</v>
      </c>
      <c r="M7" s="12">
        <f>(B7/F7) - (C7/G7)</f>
        <v>-3.1547236669218714E-2</v>
      </c>
    </row>
    <row r="8" spans="1:13" x14ac:dyDescent="0.45">
      <c r="A8" t="s">
        <v>51</v>
      </c>
      <c r="B8" s="1">
        <v>235585</v>
      </c>
      <c r="C8" s="1">
        <v>235473</v>
      </c>
      <c r="D8" s="1">
        <v>114901</v>
      </c>
      <c r="E8" s="1">
        <v>90791</v>
      </c>
      <c r="F8" s="4">
        <f>B8+D8</f>
        <v>350486</v>
      </c>
      <c r="G8" s="4">
        <f>C8+E8</f>
        <v>326264</v>
      </c>
      <c r="H8" s="4">
        <f>B8-C8</f>
        <v>112</v>
      </c>
      <c r="I8" s="4">
        <f>D8-E8</f>
        <v>24110</v>
      </c>
      <c r="J8" s="1">
        <f>F8-G8</f>
        <v>24222</v>
      </c>
      <c r="K8" t="str">
        <f>IF(C8&lt;B8-(J8*(B8/F8)),"OVER","UNDER")</f>
        <v>UNDER</v>
      </c>
      <c r="L8" t="str">
        <f>IF(E8&lt;D8-(J8*(D8/F8)),"OVER","UNDER")</f>
        <v>OVER</v>
      </c>
      <c r="M8" s="12">
        <f>(B8/F8) - (C8/G8)</f>
        <v>-4.9558702652774733E-2</v>
      </c>
    </row>
    <row r="9" spans="1:13" x14ac:dyDescent="0.45">
      <c r="A9" t="s">
        <v>50</v>
      </c>
      <c r="B9" s="1">
        <v>837509</v>
      </c>
      <c r="C9" s="1">
        <v>895037</v>
      </c>
      <c r="D9" s="1">
        <v>546604</v>
      </c>
      <c r="E9" s="1">
        <v>433410</v>
      </c>
      <c r="F9" s="4">
        <f>B9+D9</f>
        <v>1384113</v>
      </c>
      <c r="G9" s="4">
        <f>C9+E9</f>
        <v>1328447</v>
      </c>
      <c r="H9" s="4">
        <f>B9-C9</f>
        <v>-57528</v>
      </c>
      <c r="I9" s="4">
        <f>D9-E9</f>
        <v>113194</v>
      </c>
      <c r="J9" s="1">
        <f>F9-G9</f>
        <v>55666</v>
      </c>
      <c r="K9" t="str">
        <f>IF(C9&lt;B9-(J9*(B9/F9)),"OVER","UNDER")</f>
        <v>UNDER</v>
      </c>
      <c r="L9" t="str">
        <f>IF(E9&lt;D9-(J9*(D9/F9)),"OVER","UNDER")</f>
        <v>OVER</v>
      </c>
      <c r="M9" s="12">
        <f>(B9/F9) - (C9/G9)</f>
        <v>-6.8659706917974628E-2</v>
      </c>
    </row>
    <row r="10" spans="1:13" x14ac:dyDescent="0.45">
      <c r="A10" t="s">
        <v>42</v>
      </c>
      <c r="B10" s="13">
        <v>365660</v>
      </c>
      <c r="C10" s="13">
        <v>516609</v>
      </c>
      <c r="D10" s="13">
        <v>424937</v>
      </c>
      <c r="E10" s="13">
        <v>264639</v>
      </c>
      <c r="F10" s="14">
        <f>B10+D10</f>
        <v>790597</v>
      </c>
      <c r="G10" s="14">
        <f>C10+E10</f>
        <v>781248</v>
      </c>
      <c r="H10" s="14">
        <f>B10-C10</f>
        <v>-150949</v>
      </c>
      <c r="I10" s="14">
        <f>D10-E10</f>
        <v>160298</v>
      </c>
      <c r="J10" s="13">
        <f>F10-G10</f>
        <v>9349</v>
      </c>
      <c r="K10" s="15" t="str">
        <f>IF(C10&lt;B10-(J10*(B10/F10)),"OVER","UNDER")</f>
        <v>UNDER</v>
      </c>
      <c r="L10" s="15" t="str">
        <f>IF(E10&lt;D10-(J10*(D10/F10)),"OVER","UNDER")</f>
        <v>OVER</v>
      </c>
      <c r="M10" s="17">
        <f>(B10/F10) - (C10/G10)</f>
        <v>-0.1987499713238674</v>
      </c>
    </row>
    <row r="11" spans="1:13" ht="14.65" thickBot="1" x14ac:dyDescent="0.5">
      <c r="A11" t="s">
        <v>53</v>
      </c>
      <c r="B11" s="7">
        <v>112591</v>
      </c>
      <c r="C11" s="7">
        <v>248412</v>
      </c>
      <c r="D11" s="7">
        <v>242841</v>
      </c>
      <c r="E11" s="7">
        <v>99214</v>
      </c>
      <c r="F11" s="8">
        <f>B11+D11</f>
        <v>355432</v>
      </c>
      <c r="G11" s="8">
        <f>C11+E11</f>
        <v>347626</v>
      </c>
      <c r="H11" s="8">
        <f>B11-C11</f>
        <v>-135821</v>
      </c>
      <c r="I11" s="8">
        <f>D11-E11</f>
        <v>143627</v>
      </c>
      <c r="J11" s="7">
        <f>F11-G11</f>
        <v>7806</v>
      </c>
      <c r="K11" s="9" t="str">
        <f>IF(C11&lt;B11-(J11*(B11/F11)),"OVER","UNDER")</f>
        <v>UNDER</v>
      </c>
      <c r="L11" s="9" t="str">
        <f>IF(E11&lt;D11-(J11*(D11/F11)),"OVER","UNDER")</f>
        <v>OVER</v>
      </c>
      <c r="M11" s="16">
        <f>(B11/F11) - (C11/G11)</f>
        <v>-0.3978233052398894</v>
      </c>
    </row>
    <row r="12" spans="1:13" ht="14.65" thickBot="1" x14ac:dyDescent="0.5">
      <c r="A12" s="5" t="s">
        <v>54</v>
      </c>
      <c r="B12" s="1">
        <f>SUM(B2:B11)</f>
        <v>8644467</v>
      </c>
      <c r="C12" s="1">
        <f>SUM(C2:C11)</f>
        <v>8907239</v>
      </c>
      <c r="D12" s="1">
        <f>SUM(D2:D11)</f>
        <v>8352278</v>
      </c>
      <c r="E12" s="1">
        <f>SUM(E2:E11)</f>
        <v>7966113</v>
      </c>
      <c r="F12" s="1">
        <f>SUM(F2:F11)</f>
        <v>16996745</v>
      </c>
      <c r="G12" s="8">
        <f>C12+E12</f>
        <v>16873352</v>
      </c>
      <c r="H12" s="4">
        <f>B12-C12</f>
        <v>-262772</v>
      </c>
      <c r="I12" s="4">
        <f>D12-E12</f>
        <v>386165</v>
      </c>
      <c r="J12" s="1">
        <f>F12-G12</f>
        <v>123393</v>
      </c>
      <c r="K12" t="str">
        <f>IF(C12&lt;B12-(J12*(B12/F12)),"OVER","UNDER")</f>
        <v>UNDER</v>
      </c>
      <c r="L12" t="str">
        <f>IF(E12&lt;D12-(J12*(D12/F12)),"OVER","UNDER")</f>
        <v>OVER</v>
      </c>
      <c r="M12" s="12">
        <f>(B12/F12) - (C12/G12)</f>
        <v>-1.9292498438635119E-2</v>
      </c>
    </row>
    <row r="13" spans="1:13" x14ac:dyDescent="0.45">
      <c r="B13" s="1"/>
      <c r="C13" s="1"/>
      <c r="D13" s="1"/>
      <c r="E13" s="1"/>
      <c r="F13" s="4"/>
      <c r="G13" s="4"/>
      <c r="H13" s="4"/>
      <c r="I13" s="4"/>
      <c r="J13" s="1"/>
      <c r="M13" s="12"/>
    </row>
    <row r="14" spans="1:13" x14ac:dyDescent="0.45">
      <c r="B14" s="1"/>
      <c r="C14" s="1"/>
      <c r="D14" s="1"/>
      <c r="E14" s="1"/>
      <c r="F14" s="4"/>
      <c r="H14" s="4"/>
      <c r="I14" s="4"/>
      <c r="J14" s="1"/>
      <c r="M14" s="12"/>
    </row>
    <row r="15" spans="1:13" x14ac:dyDescent="0.45">
      <c r="B15" s="1"/>
      <c r="C15" s="1"/>
      <c r="D15" s="1"/>
      <c r="E15" s="1"/>
      <c r="F15" s="4"/>
      <c r="G15" s="4"/>
      <c r="H15" s="4"/>
      <c r="I15" s="4"/>
      <c r="J15" s="1"/>
      <c r="M15" s="12"/>
    </row>
    <row r="16" spans="1:13" x14ac:dyDescent="0.45">
      <c r="B16" s="1"/>
      <c r="C16" s="1"/>
      <c r="D16" s="1"/>
      <c r="E16" s="1"/>
      <c r="F16" s="4"/>
      <c r="G16" s="4"/>
      <c r="H16" s="4"/>
      <c r="I16" s="4"/>
      <c r="J16" s="1"/>
      <c r="M16" s="12"/>
    </row>
    <row r="17" spans="2:13" x14ac:dyDescent="0.45">
      <c r="B17" s="1"/>
      <c r="C17" s="1"/>
      <c r="D17" s="1"/>
      <c r="E17" s="1"/>
      <c r="F17" s="4"/>
      <c r="G17" s="4"/>
      <c r="H17" s="4"/>
      <c r="I17" s="4"/>
      <c r="J17" s="1"/>
      <c r="M17" s="12"/>
    </row>
    <row r="18" spans="2:13" x14ac:dyDescent="0.45">
      <c r="B18" s="1"/>
      <c r="C18" s="1"/>
      <c r="D18" s="1"/>
      <c r="E18" s="1"/>
      <c r="F18" s="4"/>
      <c r="G18" s="4"/>
      <c r="H18" s="4"/>
      <c r="I18" s="4"/>
      <c r="J18" s="1"/>
      <c r="M18" s="12"/>
    </row>
    <row r="19" spans="2:13" x14ac:dyDescent="0.45">
      <c r="B19" s="1"/>
      <c r="C19" s="1"/>
      <c r="D19" s="1"/>
      <c r="E19" s="1"/>
      <c r="F19" s="4"/>
      <c r="G19" s="4"/>
      <c r="H19" s="4"/>
      <c r="I19" s="4"/>
      <c r="J19" s="1"/>
      <c r="M19" s="12"/>
    </row>
    <row r="20" spans="2:13" x14ac:dyDescent="0.45">
      <c r="B20" s="1"/>
      <c r="C20" s="1"/>
      <c r="D20" s="1"/>
      <c r="E20" s="1"/>
      <c r="F20" s="4"/>
      <c r="G20" s="4"/>
      <c r="H20" s="4"/>
      <c r="I20" s="4"/>
      <c r="J20" s="1"/>
      <c r="M20" s="12"/>
    </row>
    <row r="21" spans="2:13" x14ac:dyDescent="0.45">
      <c r="B21" s="1"/>
      <c r="C21" s="1"/>
      <c r="D21" s="1"/>
      <c r="E21" s="1"/>
      <c r="F21" s="4"/>
      <c r="G21" s="4"/>
      <c r="H21" s="4"/>
      <c r="I21" s="4"/>
      <c r="J21" s="1"/>
      <c r="M21" s="12"/>
    </row>
    <row r="22" spans="2:13" x14ac:dyDescent="0.45">
      <c r="B22" s="1"/>
      <c r="C22" s="1"/>
      <c r="D22" s="1"/>
      <c r="E22" s="1"/>
      <c r="F22" s="4"/>
      <c r="G22" s="4"/>
      <c r="H22" s="4"/>
      <c r="I22" s="4"/>
      <c r="J22" s="1"/>
      <c r="M22" s="12"/>
    </row>
    <row r="23" spans="2:13" x14ac:dyDescent="0.45">
      <c r="B23" s="1"/>
      <c r="C23" s="1"/>
      <c r="D23" s="1"/>
      <c r="E23" s="1"/>
      <c r="F23" s="4"/>
      <c r="G23" s="4"/>
      <c r="H23" s="4"/>
      <c r="I23" s="4"/>
      <c r="J23" s="1"/>
      <c r="M23" s="12"/>
    </row>
    <row r="24" spans="2:13" x14ac:dyDescent="0.45">
      <c r="B24" s="1"/>
      <c r="C24" s="1"/>
      <c r="D24" s="1"/>
      <c r="E24" s="1"/>
      <c r="F24" s="4"/>
      <c r="G24" s="4"/>
      <c r="H24" s="4"/>
      <c r="I24" s="4"/>
      <c r="J24" s="1"/>
      <c r="M24" s="12"/>
    </row>
    <row r="25" spans="2:13" x14ac:dyDescent="0.45">
      <c r="B25" s="1"/>
      <c r="C25" s="1"/>
      <c r="D25" s="1"/>
      <c r="E25" s="1"/>
      <c r="F25" s="4"/>
      <c r="G25" s="4"/>
      <c r="H25" s="4"/>
      <c r="I25" s="4"/>
      <c r="J25" s="1"/>
      <c r="M25" s="12"/>
    </row>
    <row r="26" spans="2:13" x14ac:dyDescent="0.45">
      <c r="B26" s="1"/>
      <c r="C26" s="1"/>
      <c r="D26" s="1"/>
      <c r="E26" s="1"/>
      <c r="F26" s="4"/>
      <c r="G26" s="4"/>
      <c r="H26" s="4"/>
      <c r="I26" s="4"/>
      <c r="J26" s="1"/>
      <c r="M26" s="12"/>
    </row>
  </sheetData>
  <sortState xmlns:xlrd2="http://schemas.microsoft.com/office/spreadsheetml/2017/richdata2" ref="A2:M11">
    <sortCondition descending="1" ref="M2:M11"/>
  </sortState>
  <conditionalFormatting sqref="H2:I26">
    <cfRule type="cellIs" dxfId="23" priority="7" operator="lessThan">
      <formula>0</formula>
    </cfRule>
    <cfRule type="cellIs" dxfId="22" priority="8" operator="greaterThan">
      <formula>0</formula>
    </cfRule>
  </conditionalFormatting>
  <conditionalFormatting sqref="A2:A26">
    <cfRule type="expression" dxfId="21" priority="5">
      <formula>B2&lt;D2</formula>
    </cfRule>
    <cfRule type="expression" dxfId="20" priority="6">
      <formula>B2&gt;D2</formula>
    </cfRule>
  </conditionalFormatting>
  <conditionalFormatting sqref="K2:L26">
    <cfRule type="cellIs" dxfId="19" priority="3" operator="equal">
      <formula>"OVER"</formula>
    </cfRule>
    <cfRule type="cellIs" dxfId="18" priority="4" operator="equal">
      <formula>"UNDER"</formula>
    </cfRule>
  </conditionalFormatting>
  <conditionalFormatting sqref="G2:G13 G15:G26">
    <cfRule type="expression" dxfId="17" priority="1">
      <formula>$E2&gt;$C2</formula>
    </cfRule>
    <cfRule type="expression" dxfId="16" priority="2">
      <formula>$C2 &gt;$E2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C1F3-5D52-4DA3-89A5-B69AA15F4F0B}">
  <dimension ref="A1:N47"/>
  <sheetViews>
    <sheetView topLeftCell="A19" workbookViewId="0">
      <selection activeCell="F48" sqref="F48"/>
    </sheetView>
  </sheetViews>
  <sheetFormatPr defaultRowHeight="14.25" x14ac:dyDescent="0.45"/>
  <cols>
    <col min="1" max="1" width="13.33203125" bestFit="1" customWidth="1"/>
    <col min="2" max="2" width="9.86328125" bestFit="1" customWidth="1"/>
    <col min="3" max="3" width="10.1328125" bestFit="1" customWidth="1"/>
    <col min="4" max="4" width="9.86328125" bestFit="1" customWidth="1"/>
    <col min="5" max="5" width="10.73046875" bestFit="1" customWidth="1"/>
    <col min="6" max="6" width="9.6640625" bestFit="1" customWidth="1"/>
    <col min="7" max="7" width="10.53125" bestFit="1" customWidth="1"/>
    <col min="11" max="11" width="10.3984375" bestFit="1" customWidth="1"/>
    <col min="12" max="12" width="9.73046875" bestFit="1" customWidth="1"/>
    <col min="13" max="13" width="15.3984375" bestFit="1" customWidth="1"/>
    <col min="14" max="14" width="10.19921875" bestFit="1" customWidth="1"/>
  </cols>
  <sheetData>
    <row r="1" spans="1:13" x14ac:dyDescent="0.45">
      <c r="B1" t="s">
        <v>0</v>
      </c>
      <c r="C1" t="s">
        <v>55</v>
      </c>
      <c r="D1" t="s">
        <v>1</v>
      </c>
      <c r="E1" t="s">
        <v>56</v>
      </c>
      <c r="F1" t="s">
        <v>5</v>
      </c>
      <c r="G1" t="s">
        <v>6</v>
      </c>
      <c r="H1" t="s">
        <v>7</v>
      </c>
      <c r="I1" t="s">
        <v>8</v>
      </c>
      <c r="J1" t="s">
        <v>14</v>
      </c>
      <c r="K1" t="s">
        <v>23</v>
      </c>
      <c r="L1" t="s">
        <v>24</v>
      </c>
      <c r="M1" t="s">
        <v>45</v>
      </c>
    </row>
    <row r="2" spans="1:13" x14ac:dyDescent="0.45">
      <c r="A2" t="s">
        <v>40</v>
      </c>
      <c r="B2" s="1">
        <v>199810</v>
      </c>
      <c r="C2" s="1">
        <v>164758</v>
      </c>
      <c r="D2" s="1">
        <v>306113</v>
      </c>
      <c r="E2" s="1">
        <v>327325</v>
      </c>
      <c r="F2" s="4">
        <f>B2+D2</f>
        <v>505923</v>
      </c>
      <c r="G2" s="4">
        <f>C2+E2</f>
        <v>492083</v>
      </c>
      <c r="H2" s="4">
        <f>B2-C2</f>
        <v>35052</v>
      </c>
      <c r="I2" s="4">
        <f>D2-E2</f>
        <v>-21212</v>
      </c>
      <c r="J2" s="1">
        <f>F2-G2</f>
        <v>13840</v>
      </c>
      <c r="K2" t="str">
        <f>IF(C2&lt;B2-(J2*(B2/F2)),"OVER","UNDER")</f>
        <v>OVER</v>
      </c>
      <c r="L2" t="str">
        <f>IF(E2&lt;D2-(J2*(D2/F2)),"OVER","UNDER")</f>
        <v>UNDER</v>
      </c>
      <c r="M2" s="12">
        <f>(B2/F2) - (C2/G2)</f>
        <v>6.0124022422090972E-2</v>
      </c>
    </row>
    <row r="3" spans="1:13" x14ac:dyDescent="0.45">
      <c r="A3" t="s">
        <v>42</v>
      </c>
      <c r="B3" s="1">
        <v>365660</v>
      </c>
      <c r="C3" s="1">
        <v>325857</v>
      </c>
      <c r="D3" s="1">
        <v>424937</v>
      </c>
      <c r="E3" s="1">
        <v>448249</v>
      </c>
      <c r="F3" s="4">
        <f>B3+D3</f>
        <v>790597</v>
      </c>
      <c r="G3" s="4">
        <f>C3+E3</f>
        <v>774106</v>
      </c>
      <c r="H3" s="4">
        <f>B3-C3</f>
        <v>39803</v>
      </c>
      <c r="I3" s="4">
        <f>D3-E3</f>
        <v>-23312</v>
      </c>
      <c r="J3" s="1">
        <f>F3-G3</f>
        <v>16491</v>
      </c>
      <c r="K3" t="str">
        <f>IF(C3&lt;B3-(J3*(B3/F3)),"OVER","UNDER")</f>
        <v>OVER</v>
      </c>
      <c r="L3" t="str">
        <f>IF(E3&lt;D3-(J3*(D3/F3)),"OVER","UNDER")</f>
        <v>UNDER</v>
      </c>
      <c r="M3" s="12">
        <f>(B3/F3) - (C3/G3)</f>
        <v>4.1565014502333908E-2</v>
      </c>
    </row>
    <row r="4" spans="1:13" x14ac:dyDescent="0.45">
      <c r="A4" t="s">
        <v>28</v>
      </c>
      <c r="B4" s="1">
        <v>688745</v>
      </c>
      <c r="C4" s="1">
        <v>642840</v>
      </c>
      <c r="D4" s="1">
        <v>452795</v>
      </c>
      <c r="E4" s="1">
        <v>488704</v>
      </c>
      <c r="F4" s="4">
        <f>B4+D4</f>
        <v>1141540</v>
      </c>
      <c r="G4" s="4">
        <f>C4+E4</f>
        <v>1131544</v>
      </c>
      <c r="H4" s="4">
        <f>B4-C4</f>
        <v>45905</v>
      </c>
      <c r="I4" s="4">
        <f>D4-E4</f>
        <v>-35909</v>
      </c>
      <c r="J4" s="1">
        <f>F4-G4</f>
        <v>9996</v>
      </c>
      <c r="K4" t="str">
        <f>IF(C4&lt;B4-(J4*(B4/F4)),"OVER","UNDER")</f>
        <v>OVER</v>
      </c>
      <c r="L4" t="str">
        <f>IF(E4&lt;D4-(J4*(D4/F4)),"OVER","UNDER")</f>
        <v>UNDER</v>
      </c>
      <c r="M4" s="12">
        <f>(B4/F4) - (C4/G4)</f>
        <v>3.5238524584173536E-2</v>
      </c>
    </row>
    <row r="5" spans="1:13" x14ac:dyDescent="0.45">
      <c r="A5" t="s">
        <v>13</v>
      </c>
      <c r="B5" s="1">
        <v>341763</v>
      </c>
      <c r="C5" s="1">
        <v>332824</v>
      </c>
      <c r="D5" s="1">
        <v>243714</v>
      </c>
      <c r="E5" s="1">
        <v>269908</v>
      </c>
      <c r="F5" s="4">
        <f>B5+D5</f>
        <v>585477</v>
      </c>
      <c r="G5" s="4">
        <f>C5+E5</f>
        <v>602732</v>
      </c>
      <c r="H5" s="4">
        <f>B5-C5</f>
        <v>8939</v>
      </c>
      <c r="I5" s="4">
        <f>D5-E5</f>
        <v>-26194</v>
      </c>
      <c r="J5" s="1">
        <f>F5-G5</f>
        <v>-17255</v>
      </c>
      <c r="K5" t="str">
        <f>IF(C5&lt;B5-(J5*(B5/F5)),"OVER","UNDER")</f>
        <v>OVER</v>
      </c>
      <c r="L5" t="str">
        <f>IF(E5&lt;D5-(J5*(D5/F5)),"OVER","UNDER")</f>
        <v>UNDER</v>
      </c>
      <c r="M5" s="12">
        <f>(B5/F5) - (C5/G5)</f>
        <v>3.1541937622755922E-2</v>
      </c>
    </row>
    <row r="6" spans="1:13" x14ac:dyDescent="0.45">
      <c r="A6" t="s">
        <v>32</v>
      </c>
      <c r="B6" s="1">
        <v>1326347</v>
      </c>
      <c r="C6" s="1">
        <v>1233135</v>
      </c>
      <c r="D6" s="1">
        <v>772223</v>
      </c>
      <c r="E6" s="1">
        <v>816154</v>
      </c>
      <c r="F6" s="4">
        <f>B6+D6</f>
        <v>2098570</v>
      </c>
      <c r="G6" s="4">
        <f>C6+E6</f>
        <v>2049289</v>
      </c>
      <c r="H6" s="4">
        <f>B6-C6</f>
        <v>93212</v>
      </c>
      <c r="I6" s="4">
        <f>D6-E6</f>
        <v>-43931</v>
      </c>
      <c r="J6" s="1">
        <f>F6-G6</f>
        <v>49281</v>
      </c>
      <c r="K6" t="str">
        <f>IF(C6&lt;B6-(J6*(B6/F6)),"OVER","UNDER")</f>
        <v>OVER</v>
      </c>
      <c r="L6" t="str">
        <f>IF(E6&lt;D6-(J6*(D6/F6)),"OVER","UNDER")</f>
        <v>UNDER</v>
      </c>
      <c r="M6" s="12">
        <f>(B6/F6) - (C6/G6)</f>
        <v>3.0286219267331549E-2</v>
      </c>
    </row>
    <row r="7" spans="1:13" x14ac:dyDescent="0.45">
      <c r="A7" t="s">
        <v>35</v>
      </c>
      <c r="B7" s="1">
        <v>2734632</v>
      </c>
      <c r="C7" s="1">
        <v>2567503</v>
      </c>
      <c r="D7" s="1">
        <v>2659762</v>
      </c>
      <c r="E7" s="1">
        <v>2812252</v>
      </c>
      <c r="F7" s="4">
        <f>B7+D7</f>
        <v>5394394</v>
      </c>
      <c r="G7" s="4">
        <f>C7+E7</f>
        <v>5379755</v>
      </c>
      <c r="H7" s="4">
        <f>B7-C7</f>
        <v>167129</v>
      </c>
      <c r="I7" s="4">
        <f>D7-E7</f>
        <v>-152490</v>
      </c>
      <c r="J7" s="1">
        <f>F7-G7</f>
        <v>14639</v>
      </c>
      <c r="K7" t="str">
        <f>IF(C7&lt;B7-(J7*(B7/F7)),"OVER","UNDER")</f>
        <v>OVER</v>
      </c>
      <c r="L7" t="str">
        <f>IF(E7&lt;D7-(J7*(D7/F7)),"OVER","UNDER")</f>
        <v>UNDER</v>
      </c>
      <c r="M7" s="12">
        <f>(B7/F7) - (C7/G7)</f>
        <v>2.9686837230237295E-2</v>
      </c>
    </row>
    <row r="8" spans="1:13" x14ac:dyDescent="0.45">
      <c r="A8" t="s">
        <v>29</v>
      </c>
      <c r="B8" s="1">
        <v>1434159</v>
      </c>
      <c r="C8" s="1">
        <v>1385344</v>
      </c>
      <c r="D8" s="1">
        <v>843473</v>
      </c>
      <c r="E8" s="1">
        <v>913999</v>
      </c>
      <c r="F8" s="4">
        <f>B8+D8</f>
        <v>2277632</v>
      </c>
      <c r="G8" s="4">
        <f>C8+E8</f>
        <v>2299343</v>
      </c>
      <c r="H8" s="4">
        <f>B8-C8</f>
        <v>48815</v>
      </c>
      <c r="I8" s="4">
        <f>D8-E8</f>
        <v>-70526</v>
      </c>
      <c r="J8" s="1">
        <f>F8-G8</f>
        <v>-21711</v>
      </c>
      <c r="K8" t="str">
        <f>IF(C8&lt;B8-(J8*(B8/F8)),"OVER","UNDER")</f>
        <v>OVER</v>
      </c>
      <c r="L8" t="str">
        <f>IF(E8&lt;D8-(J8*(D8/F8)),"OVER","UNDER")</f>
        <v>UNDER</v>
      </c>
      <c r="M8" s="12">
        <f>(B8/F8) - (C8/G8)</f>
        <v>2.7175497003124049E-2</v>
      </c>
    </row>
    <row r="9" spans="1:13" x14ac:dyDescent="0.45">
      <c r="A9" t="s">
        <v>33</v>
      </c>
      <c r="B9" s="1">
        <v>542670</v>
      </c>
      <c r="C9" s="1">
        <v>496804</v>
      </c>
      <c r="D9" s="1">
        <v>234197</v>
      </c>
      <c r="E9" s="1">
        <v>236409</v>
      </c>
      <c r="F9" s="4">
        <f>B9+D9</f>
        <v>776867</v>
      </c>
      <c r="G9" s="4">
        <f>C9+E9</f>
        <v>733213</v>
      </c>
      <c r="H9" s="4">
        <f>B9-C9</f>
        <v>45866</v>
      </c>
      <c r="I9" s="4">
        <f>D9-E9</f>
        <v>-2212</v>
      </c>
      <c r="J9" s="1">
        <f>F9-G9</f>
        <v>43654</v>
      </c>
      <c r="K9" t="str">
        <f>IF(C9&lt;B9-(J9*(B9/F9)),"OVER","UNDER")</f>
        <v>OVER</v>
      </c>
      <c r="L9" t="str">
        <f>IF(E9&lt;D9-(J9*(D9/F9)),"OVER","UNDER")</f>
        <v>UNDER</v>
      </c>
      <c r="M9" s="12">
        <f>(B9/F9) - (C9/G9)</f>
        <v>2.0965374466245468E-2</v>
      </c>
    </row>
    <row r="10" spans="1:13" x14ac:dyDescent="0.45">
      <c r="A10" t="s">
        <v>13</v>
      </c>
      <c r="B10" s="1">
        <v>341763</v>
      </c>
      <c r="C10" s="1">
        <v>321605</v>
      </c>
      <c r="D10" s="1">
        <v>243714</v>
      </c>
      <c r="E10" s="1">
        <v>247779</v>
      </c>
      <c r="F10" s="4">
        <f>B10+D10</f>
        <v>585477</v>
      </c>
      <c r="G10" s="4">
        <f>C10+E10</f>
        <v>569384</v>
      </c>
      <c r="H10" s="4">
        <f>B10-C10</f>
        <v>20158</v>
      </c>
      <c r="I10" s="4">
        <f>D10-E10</f>
        <v>-4065</v>
      </c>
      <c r="J10" s="1">
        <f>F10-G10</f>
        <v>16093</v>
      </c>
      <c r="K10" t="str">
        <f>IF(C10&lt;B10-(J10*(B10/F10)),"OVER","UNDER")</f>
        <v>OVER</v>
      </c>
      <c r="L10" t="str">
        <f>IF(E10&lt;D10-(J10*(D10/F10)),"OVER","UNDER")</f>
        <v>UNDER</v>
      </c>
      <c r="M10" s="12">
        <f>(B10/F10) - (C10/G10)</f>
        <v>1.8904577747077989E-2</v>
      </c>
    </row>
    <row r="11" spans="1:13" x14ac:dyDescent="0.45">
      <c r="A11" t="s">
        <v>19</v>
      </c>
      <c r="B11" s="1">
        <v>753370</v>
      </c>
      <c r="C11" s="1">
        <v>711951</v>
      </c>
      <c r="D11" s="1">
        <v>551199</v>
      </c>
      <c r="E11" s="1">
        <v>553014</v>
      </c>
      <c r="F11" s="4">
        <f>B11+D11</f>
        <v>1304569</v>
      </c>
      <c r="G11" s="4">
        <f>C11+E11</f>
        <v>1264965</v>
      </c>
      <c r="H11" s="4">
        <f>B11-C11</f>
        <v>41419</v>
      </c>
      <c r="I11" s="4">
        <f>D11-E11</f>
        <v>-1815</v>
      </c>
      <c r="J11" s="1">
        <f>F11-G11</f>
        <v>39604</v>
      </c>
      <c r="K11" t="str">
        <f>IF(C11&lt;B11-(J11*(B11/F11)),"OVER","UNDER")</f>
        <v>OVER</v>
      </c>
      <c r="L11" t="str">
        <f>IF(E11&lt;D11-(J11*(D11/F11)),"OVER","UNDER")</f>
        <v>UNDER</v>
      </c>
      <c r="M11" s="12">
        <f>(B11/F11) - (C11/G11)</f>
        <v>1.466305754024666E-2</v>
      </c>
    </row>
    <row r="12" spans="1:13" x14ac:dyDescent="0.45">
      <c r="A12" t="s">
        <v>38</v>
      </c>
      <c r="B12" s="1">
        <v>200603</v>
      </c>
      <c r="C12" s="1">
        <v>186054</v>
      </c>
      <c r="D12" s="1">
        <v>296268</v>
      </c>
      <c r="E12" s="1">
        <v>291804</v>
      </c>
      <c r="F12" s="4">
        <f>B12+D12</f>
        <v>496871</v>
      </c>
      <c r="G12" s="4">
        <f>C12+E12</f>
        <v>477858</v>
      </c>
      <c r="H12" s="4">
        <f>B12-C12</f>
        <v>14549</v>
      </c>
      <c r="I12" s="4">
        <f>D12-E12</f>
        <v>4464</v>
      </c>
      <c r="J12" s="1">
        <f>F12-G12</f>
        <v>19013</v>
      </c>
      <c r="K12" t="str">
        <f>IF(C12&lt;B12-(J12*(B12/F12)),"OVER","UNDER")</f>
        <v>OVER</v>
      </c>
      <c r="L12" t="str">
        <f>IF(E12&lt;D12-(J12*(D12/F12)),"OVER","UNDER")</f>
        <v>UNDER</v>
      </c>
      <c r="M12" s="12">
        <f>(B12/F12) - (C12/G12)</f>
        <v>1.4382584090019412E-2</v>
      </c>
    </row>
    <row r="13" spans="1:13" x14ac:dyDescent="0.45">
      <c r="A13" t="s">
        <v>18</v>
      </c>
      <c r="B13" s="1">
        <v>1020280</v>
      </c>
      <c r="C13" s="1">
        <v>979140</v>
      </c>
      <c r="D13" s="1">
        <v>503890</v>
      </c>
      <c r="E13" s="1">
        <v>509763</v>
      </c>
      <c r="F13" s="4">
        <f>B13+D13</f>
        <v>1524170</v>
      </c>
      <c r="G13" s="4">
        <f>C13+E13</f>
        <v>1488903</v>
      </c>
      <c r="H13" s="4">
        <f>B13-C13</f>
        <v>41140</v>
      </c>
      <c r="I13" s="4">
        <f>D13-E13</f>
        <v>-5873</v>
      </c>
      <c r="J13" s="1">
        <f>F13-G13</f>
        <v>35267</v>
      </c>
      <c r="K13" t="str">
        <f>IF(C13&lt;B13-(J13*(B13/F13)),"OVER","UNDER")</f>
        <v>OVER</v>
      </c>
      <c r="L13" t="str">
        <f>IF(E13&lt;D13-(J13*(D13/F13)),"OVER","UNDER")</f>
        <v>UNDER</v>
      </c>
      <c r="M13" s="12">
        <f>(B13/F13) - (C13/G13)</f>
        <v>1.1775284401083219E-2</v>
      </c>
    </row>
    <row r="14" spans="1:13" x14ac:dyDescent="0.45">
      <c r="A14" s="5" t="s">
        <v>9</v>
      </c>
      <c r="B14" s="3">
        <v>1637526</v>
      </c>
      <c r="C14" s="3">
        <v>1610794</v>
      </c>
      <c r="D14" s="3">
        <v>1651994</v>
      </c>
      <c r="E14" s="3">
        <v>1692105</v>
      </c>
      <c r="F14" s="4">
        <f>B14+D14</f>
        <v>3289520</v>
      </c>
      <c r="G14" s="4">
        <f>C14+E14</f>
        <v>3302899</v>
      </c>
      <c r="H14" s="4">
        <f>B14-C14</f>
        <v>26732</v>
      </c>
      <c r="I14" s="4">
        <f>D14-E14</f>
        <v>-40111</v>
      </c>
      <c r="J14" s="1">
        <f>F14-G14</f>
        <v>-13379</v>
      </c>
      <c r="K14" t="str">
        <f>IF(C14&lt;B14-(J14*(B14/F14)),"OVER","UNDER")</f>
        <v>OVER</v>
      </c>
      <c r="L14" t="str">
        <f>IF(E14&lt;D14-(J14*(D14/F14)),"OVER","UNDER")</f>
        <v>UNDER</v>
      </c>
      <c r="M14" s="12">
        <f>(B14/F14) - (C14/G14)</f>
        <v>1.0109930147338853E-2</v>
      </c>
    </row>
    <row r="15" spans="1:13" x14ac:dyDescent="0.45">
      <c r="A15" t="s">
        <v>34</v>
      </c>
      <c r="B15" s="1">
        <v>1967798</v>
      </c>
      <c r="C15" s="1">
        <v>1928777</v>
      </c>
      <c r="D15" s="1">
        <v>2404338</v>
      </c>
      <c r="E15" s="1">
        <v>2453375</v>
      </c>
      <c r="F15" s="4">
        <f>B15+D15</f>
        <v>4372136</v>
      </c>
      <c r="G15" s="4">
        <f>C15+E15</f>
        <v>4382152</v>
      </c>
      <c r="H15" s="4">
        <f>B15-C15</f>
        <v>39021</v>
      </c>
      <c r="I15" s="4">
        <f>D15-E15</f>
        <v>-49037</v>
      </c>
      <c r="J15" s="1">
        <f>F15-G15</f>
        <v>-10016</v>
      </c>
      <c r="K15" t="str">
        <f>IF(C15&lt;B15-(J15*(B15/F15)),"OVER","UNDER")</f>
        <v>OVER</v>
      </c>
      <c r="L15" t="str">
        <f>IF(E15&lt;D15-(J15*(D15/F15)),"OVER","UNDER")</f>
        <v>UNDER</v>
      </c>
      <c r="M15" s="12">
        <f>(B15/F15) - (C15/G15)</f>
        <v>9.9332409203026217E-3</v>
      </c>
    </row>
    <row r="16" spans="1:13" x14ac:dyDescent="0.45">
      <c r="A16" t="s">
        <v>38</v>
      </c>
      <c r="B16" s="1">
        <v>200603</v>
      </c>
      <c r="C16" s="1">
        <v>190312</v>
      </c>
      <c r="D16" s="1">
        <v>296268</v>
      </c>
      <c r="E16" s="1">
        <v>292903</v>
      </c>
      <c r="F16" s="4">
        <f>B16+D16</f>
        <v>496871</v>
      </c>
      <c r="G16" s="4">
        <f>C16+E16</f>
        <v>483215</v>
      </c>
      <c r="H16" s="4">
        <f>B16-C16</f>
        <v>10291</v>
      </c>
      <c r="I16" s="4">
        <f>D16-E16</f>
        <v>3365</v>
      </c>
      <c r="J16" s="1">
        <f>F16-G16</f>
        <v>13656</v>
      </c>
      <c r="K16" t="str">
        <f>IF(C16&lt;B16-(J16*(B16/F16)),"OVER","UNDER")</f>
        <v>OVER</v>
      </c>
      <c r="L16" t="str">
        <f>IF(E16&lt;D16-(J16*(D16/F16)),"OVER","UNDER")</f>
        <v>UNDER</v>
      </c>
      <c r="M16" s="12">
        <f>(B16/F16) - (C16/G16)</f>
        <v>9.8871686168067741E-3</v>
      </c>
    </row>
    <row r="17" spans="1:13" x14ac:dyDescent="0.45">
      <c r="A17" t="s">
        <v>10</v>
      </c>
      <c r="B17" s="1">
        <v>944823</v>
      </c>
      <c r="C17" s="1">
        <v>900205</v>
      </c>
      <c r="D17" s="1">
        <v>1322138</v>
      </c>
      <c r="E17" s="1">
        <v>1303713</v>
      </c>
      <c r="F17" s="4">
        <f>B17+D17</f>
        <v>2266961</v>
      </c>
      <c r="G17" s="4">
        <f>C17+E17</f>
        <v>2203918</v>
      </c>
      <c r="H17" s="4">
        <f>B17-C17</f>
        <v>44618</v>
      </c>
      <c r="I17" s="4">
        <f>D17-E17</f>
        <v>18425</v>
      </c>
      <c r="J17" s="1">
        <f>F17-G17</f>
        <v>63043</v>
      </c>
      <c r="K17" t="str">
        <f>IF(C17&lt;B17-(J17*(B17/F17)),"OVER","UNDER")</f>
        <v>OVER</v>
      </c>
      <c r="L17" t="str">
        <f>IF(E17&lt;D17-(J17*(D17/F17)),"OVER","UNDER")</f>
        <v>UNDER</v>
      </c>
      <c r="M17" s="12">
        <f>(B17/F17) - (C17/G17)</f>
        <v>8.3228897012747605E-3</v>
      </c>
    </row>
    <row r="18" spans="1:13" x14ac:dyDescent="0.45">
      <c r="A18" s="5" t="s">
        <v>25</v>
      </c>
      <c r="B18" s="1">
        <v>896976</v>
      </c>
      <c r="C18" s="1">
        <v>864472</v>
      </c>
      <c r="D18" s="1">
        <v>758184</v>
      </c>
      <c r="E18" s="1">
        <v>754209</v>
      </c>
      <c r="F18" s="4">
        <f>B18+D18</f>
        <v>1655160</v>
      </c>
      <c r="G18" s="4">
        <f>C18+E18</f>
        <v>1618681</v>
      </c>
      <c r="H18" s="4">
        <f>B18-C18</f>
        <v>32504</v>
      </c>
      <c r="I18" s="4">
        <f>D18-E18</f>
        <v>3975</v>
      </c>
      <c r="J18" s="1">
        <f>F18-G18</f>
        <v>36479</v>
      </c>
      <c r="K18" t="str">
        <f>IF(C18&lt;B18-(J18*(B18/F18)),"OVER","UNDER")</f>
        <v>OVER</v>
      </c>
      <c r="L18" t="str">
        <f>IF(E18&lt;D18-(J18*(D18/F18)),"OVER","UNDER")</f>
        <v>UNDER</v>
      </c>
      <c r="M18" s="12">
        <f>(B18/F18) - (C18/G18)</f>
        <v>7.8675431513804961E-3</v>
      </c>
    </row>
    <row r="19" spans="1:13" x14ac:dyDescent="0.45">
      <c r="A19" t="s">
        <v>36</v>
      </c>
      <c r="B19" s="1">
        <v>1385090</v>
      </c>
      <c r="C19" s="1">
        <v>1369125</v>
      </c>
      <c r="D19" s="1">
        <v>1091518</v>
      </c>
      <c r="E19" s="1">
        <v>1110804</v>
      </c>
      <c r="F19" s="4">
        <f>B19+D19</f>
        <v>2476608</v>
      </c>
      <c r="G19" s="4">
        <f>C19+E19</f>
        <v>2479929</v>
      </c>
      <c r="H19" s="4">
        <f>B19-C19</f>
        <v>15965</v>
      </c>
      <c r="I19" s="4">
        <f>D19-E19</f>
        <v>-19286</v>
      </c>
      <c r="J19" s="1">
        <f>F19-G19</f>
        <v>-3321</v>
      </c>
      <c r="K19" t="str">
        <f>IF(C19&lt;B19-(J19*(B19/F19)),"OVER","UNDER")</f>
        <v>OVER</v>
      </c>
      <c r="L19" t="str">
        <f>IF(E19&lt;D19-(J19*(D19/F19)),"OVER","UNDER")</f>
        <v>UNDER</v>
      </c>
      <c r="M19" s="12">
        <f>(B19/F19) - (C19/G19)</f>
        <v>7.1866300375231784E-3</v>
      </c>
    </row>
    <row r="20" spans="1:13" x14ac:dyDescent="0.45">
      <c r="A20" t="s">
        <v>12</v>
      </c>
      <c r="B20" s="1">
        <v>554019</v>
      </c>
      <c r="C20" s="1">
        <v>537456</v>
      </c>
      <c r="D20" s="1">
        <v>286991</v>
      </c>
      <c r="E20" s="1">
        <v>285824</v>
      </c>
      <c r="F20" s="4">
        <f>B20+D20</f>
        <v>841010</v>
      </c>
      <c r="G20" s="4">
        <f>C20+E20</f>
        <v>823280</v>
      </c>
      <c r="H20" s="4">
        <f>B20-C20</f>
        <v>16563</v>
      </c>
      <c r="I20" s="4">
        <f>D20-E20</f>
        <v>1167</v>
      </c>
      <c r="J20" s="1">
        <f>F20-G20</f>
        <v>17730</v>
      </c>
      <c r="K20" t="str">
        <f>IF(C20&lt;B20-(J20*(B20/F20)),"OVER","UNDER")</f>
        <v>OVER</v>
      </c>
      <c r="L20" t="str">
        <f>IF(E20&lt;D20-(J20*(D20/F20)),"OVER","UNDER")</f>
        <v>UNDER</v>
      </c>
      <c r="M20" s="12">
        <f>(B20/F20) - (C20/G20)</f>
        <v>5.9314999610431407E-3</v>
      </c>
    </row>
    <row r="21" spans="1:13" x14ac:dyDescent="0.45">
      <c r="A21" t="s">
        <v>31</v>
      </c>
      <c r="B21" s="1">
        <v>2341023</v>
      </c>
      <c r="C21" s="1">
        <v>2211132</v>
      </c>
      <c r="D21" s="1">
        <v>3052816</v>
      </c>
      <c r="E21" s="1">
        <v>2916733</v>
      </c>
      <c r="F21" s="4">
        <f>B21+D21</f>
        <v>5393839</v>
      </c>
      <c r="G21" s="4">
        <f>C21+E21</f>
        <v>5127865</v>
      </c>
      <c r="H21" s="4">
        <f>B21-C21</f>
        <v>129891</v>
      </c>
      <c r="I21" s="4">
        <f>D21-E21</f>
        <v>136083</v>
      </c>
      <c r="J21" s="1">
        <f>F21-G21</f>
        <v>265974</v>
      </c>
      <c r="K21" t="str">
        <f>IF(C21&lt;B21-(J21*(B21/F21)),"OVER","UNDER")</f>
        <v>OVER</v>
      </c>
      <c r="L21" t="str">
        <f>IF(E21&lt;D21-(J21*(D21/F21)),"OVER","UNDER")</f>
        <v>UNDER</v>
      </c>
      <c r="M21" s="12">
        <f>(B21/F21) - (C21/G21)</f>
        <v>2.8186208246182565E-3</v>
      </c>
    </row>
    <row r="22" spans="1:13" x14ac:dyDescent="0.45">
      <c r="A22" t="s">
        <v>39</v>
      </c>
      <c r="B22" s="1">
        <v>1621505</v>
      </c>
      <c r="C22" s="1">
        <v>1576542</v>
      </c>
      <c r="D22" s="1">
        <v>2267708</v>
      </c>
      <c r="E22" s="1">
        <v>2205962</v>
      </c>
      <c r="F22" s="4">
        <f>B22+D22</f>
        <v>3889213</v>
      </c>
      <c r="G22" s="4">
        <f>C22+E22</f>
        <v>3782504</v>
      </c>
      <c r="H22" s="4">
        <f>B22-C22</f>
        <v>44963</v>
      </c>
      <c r="I22" s="4">
        <f>D22-E22</f>
        <v>61746</v>
      </c>
      <c r="J22" s="1">
        <f>F22-G22</f>
        <v>106709</v>
      </c>
      <c r="K22" t="str">
        <f>IF(C22&lt;B22-(J22*(B22/F22)),"OVER","UNDER")</f>
        <v>OVER</v>
      </c>
      <c r="L22" t="str">
        <f>IF(E22&lt;D22-(J22*(D22/F22)),"OVER","UNDER")</f>
        <v>UNDER</v>
      </c>
      <c r="M22" s="12">
        <f>(B22/F22) - (C22/G22)</f>
        <v>1.251792274034047E-4</v>
      </c>
    </row>
    <row r="23" spans="1:13" x14ac:dyDescent="0.45">
      <c r="A23" s="5" t="s">
        <v>35</v>
      </c>
      <c r="B23" s="1">
        <v>2734632</v>
      </c>
      <c r="C23" s="1">
        <v>2642833</v>
      </c>
      <c r="D23" s="1">
        <v>2659762</v>
      </c>
      <c r="E23" s="1">
        <v>2547677</v>
      </c>
      <c r="F23" s="4">
        <f>B23+D23</f>
        <v>5394394</v>
      </c>
      <c r="G23" s="4">
        <f>C23+E23</f>
        <v>5190510</v>
      </c>
      <c r="H23" s="4">
        <f>B23-C23</f>
        <v>91799</v>
      </c>
      <c r="I23" s="4">
        <f>D23-E23</f>
        <v>112085</v>
      </c>
      <c r="J23" s="1">
        <f>F23-G23</f>
        <v>203884</v>
      </c>
      <c r="K23" t="str">
        <f>IF(C23&lt;B23-(J23*(B23/F23)),"OVER","UNDER")</f>
        <v>UNDER</v>
      </c>
      <c r="L23" t="str">
        <f>IF(E23&lt;D23-(J23*(D23/F23)),"OVER","UNDER")</f>
        <v>OVER</v>
      </c>
      <c r="M23" s="12">
        <f>(B23/F23) - (C23/G23)</f>
        <v>-2.2267322098494802E-3</v>
      </c>
    </row>
    <row r="24" spans="1:13" x14ac:dyDescent="0.45">
      <c r="A24" t="s">
        <v>41</v>
      </c>
      <c r="B24" s="1">
        <v>1130839</v>
      </c>
      <c r="C24" s="1">
        <v>1117935</v>
      </c>
      <c r="D24" s="1">
        <v>2271554</v>
      </c>
      <c r="E24" s="1">
        <v>2199430</v>
      </c>
      <c r="F24" s="4">
        <f>B24+D24</f>
        <v>3402393</v>
      </c>
      <c r="G24" s="4">
        <f>C24+E24</f>
        <v>3317365</v>
      </c>
      <c r="H24" s="4">
        <f>B24-C24</f>
        <v>12904</v>
      </c>
      <c r="I24" s="4">
        <f>D24-E24</f>
        <v>72124</v>
      </c>
      <c r="J24" s="1">
        <f>F24-G24</f>
        <v>85028</v>
      </c>
      <c r="K24" t="str">
        <f>IF(C24&lt;B24-(J24*(B24/F24)),"OVER","UNDER")</f>
        <v>UNDER</v>
      </c>
      <c r="L24" t="str">
        <f>IF(E24&lt;D24-(J24*(D24/F24)),"OVER","UNDER")</f>
        <v>OVER</v>
      </c>
      <c r="M24" s="12">
        <f>(B24/F24) - (C24/G24)</f>
        <v>-4.629094916924259E-3</v>
      </c>
    </row>
    <row r="25" spans="1:13" x14ac:dyDescent="0.45">
      <c r="A25" t="s">
        <v>52</v>
      </c>
      <c r="B25" s="1">
        <v>1711848</v>
      </c>
      <c r="C25" s="1">
        <v>1713153</v>
      </c>
      <c r="D25" s="1">
        <v>1242851</v>
      </c>
      <c r="E25" s="1">
        <v>1216392</v>
      </c>
      <c r="F25" s="4">
        <f>B25+D25</f>
        <v>2954699</v>
      </c>
      <c r="G25" s="4">
        <f>C25+E25</f>
        <v>2929545</v>
      </c>
      <c r="H25" s="4">
        <f>B25-C25</f>
        <v>-1305</v>
      </c>
      <c r="I25" s="4">
        <f>D25-E25</f>
        <v>26459</v>
      </c>
      <c r="J25" s="1">
        <f>F25-G25</f>
        <v>25154</v>
      </c>
      <c r="K25" t="str">
        <f>IF(C25&lt;B25-(J25*(B25/F25)),"OVER","UNDER")</f>
        <v>UNDER</v>
      </c>
      <c r="L25" t="str">
        <f>IF(E25&lt;D25-(J25*(D25/F25)),"OVER","UNDER")</f>
        <v>OVER</v>
      </c>
      <c r="M25" s="12">
        <f>(B25/F25) - (C25/G25)</f>
        <v>-5.4200693664623323E-3</v>
      </c>
    </row>
    <row r="26" spans="1:13" x14ac:dyDescent="0.45">
      <c r="A26" t="s">
        <v>15</v>
      </c>
      <c r="B26" s="13">
        <v>193454</v>
      </c>
      <c r="C26" s="13">
        <v>197961</v>
      </c>
      <c r="D26" s="13">
        <v>73445</v>
      </c>
      <c r="E26" s="13">
        <v>72720</v>
      </c>
      <c r="F26" s="14">
        <f>B26+D26</f>
        <v>266899</v>
      </c>
      <c r="G26" s="14">
        <f>C26+E26</f>
        <v>270681</v>
      </c>
      <c r="H26" s="14">
        <f>B26-C26</f>
        <v>-4507</v>
      </c>
      <c r="I26" s="14">
        <f>D26-E26</f>
        <v>725</v>
      </c>
      <c r="J26" s="13">
        <f>F26-G26</f>
        <v>-3782</v>
      </c>
      <c r="K26" s="15" t="str">
        <f>IF(C26&lt;B26-(J26*(B26/F26)),"OVER","UNDER")</f>
        <v>UNDER</v>
      </c>
      <c r="L26" s="15" t="str">
        <f>IF(E26&lt;D26-(J26*(D26/F26)),"OVER","UNDER")</f>
        <v>OVER</v>
      </c>
      <c r="M26" s="12">
        <f>(B26/F26) - (C26/G26)</f>
        <v>-6.5232763995973775E-3</v>
      </c>
    </row>
    <row r="27" spans="1:13" x14ac:dyDescent="0.45">
      <c r="A27" s="11" t="s">
        <v>22</v>
      </c>
      <c r="B27" s="1">
        <v>1485302</v>
      </c>
      <c r="C27" s="1">
        <v>1399349</v>
      </c>
      <c r="D27" s="1">
        <v>1718710</v>
      </c>
      <c r="E27" s="1">
        <v>1568758</v>
      </c>
      <c r="F27" s="4">
        <f>B27+D27</f>
        <v>3204012</v>
      </c>
      <c r="G27" s="4">
        <f>C27+E27</f>
        <v>2968107</v>
      </c>
      <c r="H27" s="4">
        <f>B27-C27</f>
        <v>85953</v>
      </c>
      <c r="I27" s="4">
        <f>D27-E27</f>
        <v>149952</v>
      </c>
      <c r="J27" s="1">
        <f>F27-G27</f>
        <v>235905</v>
      </c>
      <c r="K27" t="str">
        <f>IF(C27&lt;B27-(J27*(B27/F27)),"OVER","UNDER")</f>
        <v>UNDER</v>
      </c>
      <c r="L27" t="str">
        <f>IF(E27&lt;D27-(J27*(D27/F27)),"OVER","UNDER")</f>
        <v>OVER</v>
      </c>
      <c r="M27" s="12">
        <f>(B27/F27) - (C27/G27)</f>
        <v>-7.8861098085081793E-3</v>
      </c>
    </row>
    <row r="28" spans="1:13" x14ac:dyDescent="0.45">
      <c r="A28" s="5" t="s">
        <v>37</v>
      </c>
      <c r="B28" s="1">
        <v>2457794</v>
      </c>
      <c r="C28" s="1">
        <v>2458508</v>
      </c>
      <c r="D28" s="1">
        <v>2471905</v>
      </c>
      <c r="E28" s="1">
        <v>2371945</v>
      </c>
      <c r="F28" s="4">
        <f>B28+D28</f>
        <v>4929699</v>
      </c>
      <c r="G28" s="4">
        <f>C28+E28</f>
        <v>4830453</v>
      </c>
      <c r="H28" s="4">
        <f>B28-C28</f>
        <v>-714</v>
      </c>
      <c r="I28" s="4">
        <f>D28-E28</f>
        <v>99960</v>
      </c>
      <c r="J28" s="1">
        <f>F28-G28</f>
        <v>99246</v>
      </c>
      <c r="K28" t="str">
        <f>IF(C28&lt;B28-(J28*(B28/F28)),"OVER","UNDER")</f>
        <v>UNDER</v>
      </c>
      <c r="L28" t="str">
        <f>IF(E28&lt;D28-(J28*(D28/F28)),"OVER","UNDER")</f>
        <v>OVER</v>
      </c>
      <c r="M28" s="12">
        <f>(B28/F28) - (C28/G28)</f>
        <v>-1.0391356010252706E-2</v>
      </c>
    </row>
    <row r="29" spans="1:13" x14ac:dyDescent="0.45">
      <c r="A29" t="s">
        <v>11</v>
      </c>
      <c r="B29" s="1">
        <v>118844</v>
      </c>
      <c r="C29" s="1">
        <v>119174</v>
      </c>
      <c r="D29" s="1">
        <v>64246</v>
      </c>
      <c r="E29" s="1">
        <v>61364</v>
      </c>
      <c r="F29" s="4">
        <f>B29+D29</f>
        <v>183090</v>
      </c>
      <c r="G29" s="4">
        <f>C29+E29</f>
        <v>180538</v>
      </c>
      <c r="H29" s="4">
        <f>B29-C29</f>
        <v>-330</v>
      </c>
      <c r="I29" s="4">
        <f>D29-E29</f>
        <v>2882</v>
      </c>
      <c r="J29" s="1">
        <f>F29-G29</f>
        <v>2552</v>
      </c>
      <c r="K29" t="str">
        <f>IF(C29&lt;B29-(J29*(B29/F29)),"OVER","UNDER")</f>
        <v>UNDER</v>
      </c>
      <c r="L29" t="str">
        <f>IF(E29&lt;D29-(J29*(D29/F29)),"OVER","UNDER")</f>
        <v>OVER</v>
      </c>
      <c r="M29" s="12">
        <f>(B29/F29) - (C29/G29)</f>
        <v>-1.1003263117562834E-2</v>
      </c>
    </row>
    <row r="30" spans="1:13" x14ac:dyDescent="0.45">
      <c r="A30" t="s">
        <v>30</v>
      </c>
      <c r="B30" s="1">
        <v>1849820</v>
      </c>
      <c r="C30" s="1">
        <v>1827905</v>
      </c>
      <c r="D30" s="1">
        <v>1139376</v>
      </c>
      <c r="E30" s="1">
        <v>1035903</v>
      </c>
      <c r="F30" s="4">
        <f>B30+D30</f>
        <v>2989196</v>
      </c>
      <c r="G30" s="4">
        <f>C30+E30</f>
        <v>2863808</v>
      </c>
      <c r="H30" s="4">
        <f>B30-C30</f>
        <v>21915</v>
      </c>
      <c r="I30" s="4">
        <f>D30-E30</f>
        <v>103473</v>
      </c>
      <c r="J30" s="1">
        <f>F30-G30</f>
        <v>125388</v>
      </c>
      <c r="K30" t="str">
        <f>IF(C30&lt;B30-(J30*(B30/F30)),"OVER","UNDER")</f>
        <v>UNDER</v>
      </c>
      <c r="L30" t="str">
        <f>IF(E30&lt;D30-(J30*(D30/F30)),"OVER","UNDER")</f>
        <v>OVER</v>
      </c>
      <c r="M30" s="12">
        <f>(B30/F30) - (C30/G30)</f>
        <v>-1.9442476748787407E-2</v>
      </c>
    </row>
    <row r="31" spans="1:13" x14ac:dyDescent="0.45">
      <c r="A31" s="5" t="s">
        <v>4</v>
      </c>
      <c r="B31" s="1">
        <v>5866019</v>
      </c>
      <c r="C31" s="1">
        <v>5937994</v>
      </c>
      <c r="D31" s="1">
        <v>5218943</v>
      </c>
      <c r="E31" s="1">
        <v>4851171</v>
      </c>
      <c r="F31" s="1">
        <f>B31+D31</f>
        <v>11084962</v>
      </c>
      <c r="G31" s="1">
        <f>C31+E31</f>
        <v>10789165</v>
      </c>
      <c r="H31" s="1">
        <f>B31-C31</f>
        <v>-71975</v>
      </c>
      <c r="I31" s="1">
        <f>D31-E31</f>
        <v>367772</v>
      </c>
      <c r="J31" s="1">
        <f>F31-G31</f>
        <v>295797</v>
      </c>
      <c r="K31" t="str">
        <f>IF(C31&lt;B31-(J31*(B31/F31)),"OVER","UNDER")</f>
        <v>UNDER</v>
      </c>
      <c r="L31" t="str">
        <f>IF(E31&lt;D31-(J31*(D31/F31)),"OVER","UNDER")</f>
        <v>OVER</v>
      </c>
      <c r="M31" s="12">
        <f>(B31/F31) - (C31/G31)</f>
        <v>-2.1179299736063695E-2</v>
      </c>
    </row>
    <row r="32" spans="1:13" x14ac:dyDescent="0.45">
      <c r="A32" t="s">
        <v>16</v>
      </c>
      <c r="B32" s="1">
        <v>1335399</v>
      </c>
      <c r="C32" s="1">
        <v>1399185</v>
      </c>
      <c r="D32" s="1">
        <v>1753600</v>
      </c>
      <c r="E32" s="1">
        <v>1682640</v>
      </c>
      <c r="F32" s="4">
        <f>B32+D32</f>
        <v>3088999</v>
      </c>
      <c r="G32" s="4">
        <f>C32+E32</f>
        <v>3081825</v>
      </c>
      <c r="H32" s="4">
        <f>B32-C32</f>
        <v>-63786</v>
      </c>
      <c r="I32" s="4">
        <f>D32-E32</f>
        <v>70960</v>
      </c>
      <c r="J32" s="1">
        <f>F32-G32</f>
        <v>7174</v>
      </c>
      <c r="K32" t="str">
        <f>IF(C32&lt;B32-(J32*(B32/F32)),"OVER","UNDER")</f>
        <v>UNDER</v>
      </c>
      <c r="L32" t="str">
        <f>IF(E32&lt;D32-(J32*(D32/F32)),"OVER","UNDER")</f>
        <v>OVER</v>
      </c>
      <c r="M32" s="12">
        <f>(B32/F32) - (C32/G32)</f>
        <v>-2.1703820833163467E-2</v>
      </c>
    </row>
    <row r="33" spans="1:14" x14ac:dyDescent="0.45">
      <c r="A33" t="s">
        <v>26</v>
      </c>
      <c r="B33" s="1">
        <v>757052</v>
      </c>
      <c r="C33" s="1">
        <v>789758</v>
      </c>
      <c r="D33" s="1">
        <v>418051</v>
      </c>
      <c r="E33" s="1">
        <v>394397</v>
      </c>
      <c r="F33" s="4">
        <f>B33+D33</f>
        <v>1175103</v>
      </c>
      <c r="G33" s="4">
        <f>C33+E33</f>
        <v>1184155</v>
      </c>
      <c r="H33" s="4">
        <f>B33-C33</f>
        <v>-32706</v>
      </c>
      <c r="I33" s="4">
        <f>D33-E33</f>
        <v>23654</v>
      </c>
      <c r="J33" s="1">
        <f>F33-G33</f>
        <v>-9052</v>
      </c>
      <c r="K33" t="str">
        <f>IF(C33&lt;B33-(J33*(B33/F33)),"OVER","UNDER")</f>
        <v>UNDER</v>
      </c>
      <c r="L33" t="str">
        <f>IF(E33&lt;D33-(J33*(D33/F33)),"OVER","UNDER")</f>
        <v>OVER</v>
      </c>
      <c r="M33" s="12">
        <f>(B33/F33) - (C33/G33)</f>
        <v>-2.269492714657384E-2</v>
      </c>
    </row>
    <row r="34" spans="1:14" x14ac:dyDescent="0.45">
      <c r="A34" t="s">
        <v>21</v>
      </c>
      <c r="B34" s="1">
        <v>261107</v>
      </c>
      <c r="C34" s="1">
        <v>276455</v>
      </c>
      <c r="D34" s="1">
        <v>150475</v>
      </c>
      <c r="E34" s="1">
        <v>143993</v>
      </c>
      <c r="F34" s="4">
        <f>B34+D34</f>
        <v>411582</v>
      </c>
      <c r="G34" s="4">
        <f>C34+E34</f>
        <v>420448</v>
      </c>
      <c r="H34" s="4">
        <f>B34-C34</f>
        <v>-15348</v>
      </c>
      <c r="I34" s="4">
        <f>D34-E34</f>
        <v>6482</v>
      </c>
      <c r="J34" s="1">
        <f>F34-G34</f>
        <v>-8866</v>
      </c>
      <c r="K34" t="str">
        <f>IF(C34&lt;B34-(J34*(B34/F34)),"OVER","UNDER")</f>
        <v>UNDER</v>
      </c>
      <c r="L34" t="str">
        <f>IF(E34&lt;D34-(J34*(D34/F34)),"OVER","UNDER")</f>
        <v>OVER</v>
      </c>
      <c r="M34" s="12">
        <f>(B34/F34) - (C34/G34)</f>
        <v>-2.312633898323202E-2</v>
      </c>
    </row>
    <row r="35" spans="1:14" x14ac:dyDescent="0.45">
      <c r="A35" t="s">
        <v>17</v>
      </c>
      <c r="B35" s="1">
        <v>401044</v>
      </c>
      <c r="C35" s="1">
        <v>417552</v>
      </c>
      <c r="D35" s="1">
        <v>498265</v>
      </c>
      <c r="E35" s="1">
        <v>471285</v>
      </c>
      <c r="F35" s="4">
        <f>B35+D35</f>
        <v>899309</v>
      </c>
      <c r="G35" s="4">
        <f>C35+E35</f>
        <v>888837</v>
      </c>
      <c r="H35" s="4">
        <f>B35-C35</f>
        <v>-16508</v>
      </c>
      <c r="I35" s="4">
        <f>D35-E35</f>
        <v>26980</v>
      </c>
      <c r="J35" s="1">
        <f>F35-G35</f>
        <v>10472</v>
      </c>
      <c r="K35" t="str">
        <f>IF(C35&lt;B35-(J35*(B35/F35)),"OVER","UNDER")</f>
        <v>UNDER</v>
      </c>
      <c r="L35" t="str">
        <f>IF(E35&lt;D35-(J35*(D35/F35)),"OVER","UNDER")</f>
        <v>OVER</v>
      </c>
      <c r="M35" s="12">
        <f>(B35/F35) - (C35/G35)</f>
        <v>-2.3826590511051071E-2</v>
      </c>
    </row>
    <row r="36" spans="1:14" x14ac:dyDescent="0.45">
      <c r="A36" t="s">
        <v>33</v>
      </c>
      <c r="B36" s="1">
        <v>542670</v>
      </c>
      <c r="C36" s="1">
        <v>544672</v>
      </c>
      <c r="D36" s="1">
        <v>234197</v>
      </c>
      <c r="E36" s="1">
        <v>208711</v>
      </c>
      <c r="F36" s="4">
        <f>B36+D36</f>
        <v>776867</v>
      </c>
      <c r="G36" s="4">
        <f>C36+E36</f>
        <v>753383</v>
      </c>
      <c r="H36" s="4">
        <f>B36-C36</f>
        <v>-2002</v>
      </c>
      <c r="I36" s="4">
        <f>D36-E36</f>
        <v>25486</v>
      </c>
      <c r="J36" s="1">
        <f>F36-G36</f>
        <v>23484</v>
      </c>
      <c r="K36" t="str">
        <f>IF(C36&lt;B36-(J36*(B36/F36)),"OVER","UNDER")</f>
        <v>UNDER</v>
      </c>
      <c r="L36" t="str">
        <f>IF(E36&lt;D36-(J36*(D36/F36)),"OVER","UNDER")</f>
        <v>OVER</v>
      </c>
      <c r="M36" s="12">
        <f>(B36/F36) - (C36/G36)</f>
        <v>-2.443170674399564E-2</v>
      </c>
    </row>
    <row r="37" spans="1:14" x14ac:dyDescent="0.45">
      <c r="A37" t="s">
        <v>49</v>
      </c>
      <c r="B37" s="1">
        <v>1561606</v>
      </c>
      <c r="C37" s="1">
        <v>1722331</v>
      </c>
      <c r="D37" s="1">
        <v>2346203</v>
      </c>
      <c r="E37" s="1">
        <v>2272324</v>
      </c>
      <c r="F37" s="4">
        <f>B37+D37</f>
        <v>3907809</v>
      </c>
      <c r="G37" s="4">
        <f>C37+E37</f>
        <v>3994655</v>
      </c>
      <c r="H37" s="4">
        <f>B37-C37</f>
        <v>-160725</v>
      </c>
      <c r="I37" s="4">
        <f>D37-E37</f>
        <v>73879</v>
      </c>
      <c r="J37" s="1">
        <f>F37-G37</f>
        <v>-86846</v>
      </c>
      <c r="K37" t="str">
        <f>IF(C37&lt;B37-(J37*(B37/F37)),"OVER","UNDER")</f>
        <v>UNDER</v>
      </c>
      <c r="L37" t="str">
        <f>IF(E37&lt;D37-(J37*(D37/F37)),"OVER","UNDER")</f>
        <v>OVER</v>
      </c>
      <c r="M37" s="12">
        <f>(B37/F37) - (C37/G37)</f>
        <v>-3.1547236669218714E-2</v>
      </c>
    </row>
    <row r="38" spans="1:14" x14ac:dyDescent="0.45">
      <c r="A38" t="s">
        <v>27</v>
      </c>
      <c r="B38" s="1">
        <v>1255776</v>
      </c>
      <c r="C38" s="1">
        <f>1228908+38383</f>
        <v>1267291</v>
      </c>
      <c r="D38" s="1">
        <v>856034</v>
      </c>
      <c r="E38" s="1">
        <f>394049+229814+55710+36962+14454</f>
        <v>730989</v>
      </c>
      <c r="F38" s="4">
        <f>B38+D38</f>
        <v>2111810</v>
      </c>
      <c r="G38" s="4">
        <f>C38+E38</f>
        <v>1998280</v>
      </c>
      <c r="H38" s="4">
        <f>B38-C38</f>
        <v>-11515</v>
      </c>
      <c r="I38" s="4">
        <f>D38-E38</f>
        <v>125045</v>
      </c>
      <c r="J38" s="1">
        <f>F38-G38</f>
        <v>113530</v>
      </c>
      <c r="K38" t="str">
        <f>IF(C38&lt;B38-(J38*(B38/F38)),"OVER","UNDER")</f>
        <v>UNDER</v>
      </c>
      <c r="L38" t="str">
        <f>IF(E38&lt;D38-(J38*(D38/F38)),"OVER","UNDER")</f>
        <v>OVER</v>
      </c>
      <c r="M38" s="12">
        <f>(B38/F38) - (C38/G38)</f>
        <v>-3.9546499614682262E-2</v>
      </c>
    </row>
    <row r="39" spans="1:14" x14ac:dyDescent="0.45">
      <c r="A39" t="s">
        <v>51</v>
      </c>
      <c r="B39" s="1">
        <v>235585</v>
      </c>
      <c r="C39" s="1">
        <v>235473</v>
      </c>
      <c r="D39" s="1">
        <v>114901</v>
      </c>
      <c r="E39" s="1">
        <v>90791</v>
      </c>
      <c r="F39" s="4">
        <f>B39+D39</f>
        <v>350486</v>
      </c>
      <c r="G39" s="4">
        <f>C39+E39</f>
        <v>326264</v>
      </c>
      <c r="H39" s="4">
        <f>B39-C39</f>
        <v>112</v>
      </c>
      <c r="I39" s="4">
        <f>D39-E39</f>
        <v>24110</v>
      </c>
      <c r="J39" s="1">
        <f>F39-G39</f>
        <v>24222</v>
      </c>
      <c r="K39" t="str">
        <f>IF(C39&lt;B39-(J39*(B39/F39)),"OVER","UNDER")</f>
        <v>UNDER</v>
      </c>
      <c r="L39" t="str">
        <f>IF(E39&lt;D39-(J39*(D39/F39)),"OVER","UNDER")</f>
        <v>OVER</v>
      </c>
      <c r="M39" s="12">
        <f>(B39/F39) - (C39/G39)</f>
        <v>-4.9558702652774733E-2</v>
      </c>
    </row>
    <row r="40" spans="1:14" x14ac:dyDescent="0.45">
      <c r="A40" t="s">
        <v>50</v>
      </c>
      <c r="B40" s="1">
        <v>837509</v>
      </c>
      <c r="C40" s="1">
        <v>895037</v>
      </c>
      <c r="D40" s="1">
        <v>546604</v>
      </c>
      <c r="E40" s="1">
        <v>433410</v>
      </c>
      <c r="F40" s="4">
        <f>B40+D40</f>
        <v>1384113</v>
      </c>
      <c r="G40" s="4">
        <f>C40+E40</f>
        <v>1328447</v>
      </c>
      <c r="H40" s="4">
        <f>B40-C40</f>
        <v>-57528</v>
      </c>
      <c r="I40" s="4">
        <f>D40-E40</f>
        <v>113194</v>
      </c>
      <c r="J40" s="1">
        <f>F40-G40</f>
        <v>55666</v>
      </c>
      <c r="K40" t="str">
        <f>IF(C40&lt;B40-(J40*(B40/F40)),"OVER","UNDER")</f>
        <v>UNDER</v>
      </c>
      <c r="L40" t="str">
        <f>IF(E40&lt;D40-(J40*(D40/F40)),"OVER","UNDER")</f>
        <v>OVER</v>
      </c>
      <c r="M40" s="12">
        <f>(B40/F40) - (C40/G40)</f>
        <v>-6.8659706917974628E-2</v>
      </c>
    </row>
    <row r="41" spans="1:14" x14ac:dyDescent="0.45">
      <c r="A41" t="s">
        <v>43</v>
      </c>
      <c r="B41" s="1">
        <v>341949</v>
      </c>
      <c r="C41" s="1">
        <v>385459</v>
      </c>
      <c r="D41" s="1">
        <v>420357</v>
      </c>
      <c r="E41" s="1">
        <v>325277</v>
      </c>
      <c r="F41" s="4">
        <f>B41+D41</f>
        <v>762306</v>
      </c>
      <c r="G41" s="4">
        <f>C41+E41</f>
        <v>710736</v>
      </c>
      <c r="H41" s="4">
        <f>B41-C41</f>
        <v>-43510</v>
      </c>
      <c r="I41" s="4">
        <f>D41-E41</f>
        <v>95080</v>
      </c>
      <c r="J41" s="1">
        <f>F41-G41</f>
        <v>51570</v>
      </c>
      <c r="K41" t="str">
        <f>IF(C41&lt;B41-(J41*(B41/F41)),"OVER","UNDER")</f>
        <v>UNDER</v>
      </c>
      <c r="L41" t="str">
        <f>IF(E41&lt;D41-(J41*(D41/F41)),"OVER","UNDER")</f>
        <v>OVER</v>
      </c>
      <c r="M41" s="12">
        <f>(B41/F41) - (C41/G41)</f>
        <v>-9.3765968582265879E-2</v>
      </c>
    </row>
    <row r="42" spans="1:14" x14ac:dyDescent="0.45">
      <c r="A42" s="15" t="s">
        <v>20</v>
      </c>
      <c r="B42" s="13">
        <v>551499</v>
      </c>
      <c r="C42" s="13">
        <v>577728</v>
      </c>
      <c r="D42" s="13">
        <v>368994</v>
      </c>
      <c r="E42" s="13">
        <v>222948</v>
      </c>
      <c r="F42" s="14">
        <f>B42+D42</f>
        <v>920493</v>
      </c>
      <c r="G42" s="14">
        <f>C42+E42</f>
        <v>800676</v>
      </c>
      <c r="H42" s="14">
        <f>B42-C42</f>
        <v>-26229</v>
      </c>
      <c r="I42" s="14">
        <f>D42-E42</f>
        <v>146046</v>
      </c>
      <c r="J42" s="13">
        <f>F42-G42</f>
        <v>119817</v>
      </c>
      <c r="K42" s="15" t="str">
        <f>IF(C42&lt;B42-(J42*(B42/F42)),"OVER","UNDER")</f>
        <v>UNDER</v>
      </c>
      <c r="L42" s="15" t="str">
        <f>IF(E42&lt;D42-(J42*(D42/F42)),"OVER","UNDER")</f>
        <v>OVER</v>
      </c>
      <c r="M42" s="17">
        <f>(B42/F42) - (C42/G42)</f>
        <v>-0.12241591310039579</v>
      </c>
    </row>
    <row r="43" spans="1:14" x14ac:dyDescent="0.45">
      <c r="A43" t="s">
        <v>42</v>
      </c>
      <c r="B43" s="13">
        <v>365660</v>
      </c>
      <c r="C43" s="13">
        <v>516609</v>
      </c>
      <c r="D43" s="13">
        <v>424937</v>
      </c>
      <c r="E43" s="13">
        <v>264639</v>
      </c>
      <c r="F43" s="14">
        <f>B43+D43</f>
        <v>790597</v>
      </c>
      <c r="G43" s="14">
        <f>C43+E43</f>
        <v>781248</v>
      </c>
      <c r="H43" s="14">
        <f>B43-C43</f>
        <v>-150949</v>
      </c>
      <c r="I43" s="14">
        <f>D43-E43</f>
        <v>160298</v>
      </c>
      <c r="J43" s="13">
        <f>F43-G43</f>
        <v>9349</v>
      </c>
      <c r="K43" s="15" t="str">
        <f>IF(C43&lt;B43-(J43*(B43/F43)),"OVER","UNDER")</f>
        <v>UNDER</v>
      </c>
      <c r="L43" s="15" t="str">
        <f>IF(E43&lt;D43-(J43*(D43/F43)),"OVER","UNDER")</f>
        <v>OVER</v>
      </c>
      <c r="M43" s="17">
        <f>(B43/F43) - (C43/G43)</f>
        <v>-0.1987499713238674</v>
      </c>
    </row>
    <row r="44" spans="1:14" ht="14.65" thickBot="1" x14ac:dyDescent="0.5">
      <c r="A44" t="s">
        <v>53</v>
      </c>
      <c r="B44" s="7">
        <v>112591</v>
      </c>
      <c r="C44" s="7">
        <v>248412</v>
      </c>
      <c r="D44" s="7">
        <v>242841</v>
      </c>
      <c r="E44" s="7">
        <v>99214</v>
      </c>
      <c r="F44" s="8">
        <f>B44+D44</f>
        <v>355432</v>
      </c>
      <c r="G44" s="8">
        <f>C44+E44</f>
        <v>347626</v>
      </c>
      <c r="H44" s="8">
        <f>B44-C44</f>
        <v>-135821</v>
      </c>
      <c r="I44" s="8">
        <f>D44-E44</f>
        <v>143627</v>
      </c>
      <c r="J44" s="7">
        <f>F44-G44</f>
        <v>7806</v>
      </c>
      <c r="K44" s="9" t="str">
        <f>IF(C44&lt;B44-(J44*(B44/F44)),"OVER","UNDER")</f>
        <v>UNDER</v>
      </c>
      <c r="L44" s="9" t="str">
        <f>IF(E44&lt;D44-(J44*(D44/F44)),"OVER","UNDER")</f>
        <v>OVER</v>
      </c>
      <c r="M44" s="16">
        <f>(B44/F44) - (C44/G44)</f>
        <v>-0.3978233052398894</v>
      </c>
    </row>
    <row r="45" spans="1:14" x14ac:dyDescent="0.45">
      <c r="A45" s="5" t="s">
        <v>54</v>
      </c>
      <c r="B45" s="1">
        <f>SUM(B2:B44)</f>
        <v>47607164</v>
      </c>
      <c r="C45" s="1">
        <f t="shared" ref="C45:G45" si="0">SUM(C2:C44)</f>
        <v>47227404</v>
      </c>
      <c r="D45" s="1">
        <f t="shared" si="0"/>
        <v>45900491</v>
      </c>
      <c r="E45" s="1">
        <f t="shared" si="0"/>
        <v>44196966</v>
      </c>
      <c r="F45" s="1">
        <f t="shared" si="0"/>
        <v>93507655</v>
      </c>
      <c r="G45" s="1">
        <f t="shared" si="0"/>
        <v>91424370</v>
      </c>
      <c r="H45" s="14">
        <f>B45-C45</f>
        <v>379760</v>
      </c>
      <c r="I45" s="14">
        <f>D45-E45</f>
        <v>1703525</v>
      </c>
      <c r="J45" s="13">
        <f>F45-G45</f>
        <v>2083285</v>
      </c>
      <c r="K45" s="15" t="str">
        <f>IF(C45&lt;B45-(J45*(B45/F45)),"OVER","UNDER")</f>
        <v>UNDER</v>
      </c>
      <c r="L45" s="15" t="str">
        <f>IF(E45&lt;D45-(J45*(D45/F45)),"OVER","UNDER")</f>
        <v>OVER</v>
      </c>
      <c r="M45" s="17">
        <f>(B45/F45) - (C45/G45)</f>
        <v>-7.4476229805000571E-3</v>
      </c>
      <c r="N45" s="17"/>
    </row>
    <row r="47" spans="1:14" x14ac:dyDescent="0.45">
      <c r="F47">
        <f>F45*M45</f>
        <v>-696409.76023067103</v>
      </c>
    </row>
  </sheetData>
  <sortState xmlns:xlrd2="http://schemas.microsoft.com/office/spreadsheetml/2017/richdata2" ref="A2:M44">
    <sortCondition descending="1" ref="M2:M44"/>
  </sortState>
  <conditionalFormatting sqref="H2:I3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2:A34">
    <cfRule type="expression" dxfId="13" priority="13">
      <formula>B2&lt;D2</formula>
    </cfRule>
    <cfRule type="expression" dxfId="12" priority="14">
      <formula>B2&gt;D2</formula>
    </cfRule>
  </conditionalFormatting>
  <conditionalFormatting sqref="K2:L34">
    <cfRule type="cellIs" dxfId="11" priority="11" operator="equal">
      <formula>"OVER"</formula>
    </cfRule>
    <cfRule type="cellIs" dxfId="10" priority="12" operator="equal">
      <formula>"UNDER"</formula>
    </cfRule>
  </conditionalFormatting>
  <conditionalFormatting sqref="G2:G34">
    <cfRule type="expression" dxfId="9" priority="9">
      <formula>$E2&gt;$C2</formula>
    </cfRule>
    <cfRule type="expression" dxfId="8" priority="10">
      <formula>$C2 &gt;$E2</formula>
    </cfRule>
  </conditionalFormatting>
  <conditionalFormatting sqref="H35:I4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35:A44">
    <cfRule type="expression" dxfId="5" priority="5">
      <formula>B35&lt;D35</formula>
    </cfRule>
    <cfRule type="expression" dxfId="4" priority="6">
      <formula>B35&gt;D35</formula>
    </cfRule>
  </conditionalFormatting>
  <conditionalFormatting sqref="K35:L45">
    <cfRule type="cellIs" dxfId="3" priority="3" operator="equal">
      <formula>"OVER"</formula>
    </cfRule>
    <cfRule type="cellIs" dxfId="2" priority="4" operator="equal">
      <formula>"UNDER"</formula>
    </cfRule>
  </conditionalFormatting>
  <conditionalFormatting sqref="G35:G44">
    <cfRule type="expression" dxfId="1" priority="1">
      <formula>$E35&gt;$C35</formula>
    </cfRule>
    <cfRule type="expression" dxfId="0" priority="2">
      <formula>$C35 &gt;$E35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Senate</vt:lpstr>
      <vt:lpstr>2020 Governor</vt:lpstr>
      <vt:lpstr>2020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Darling</dc:creator>
  <cp:lastModifiedBy>James Darling</cp:lastModifiedBy>
  <dcterms:created xsi:type="dcterms:W3CDTF">2020-11-10T20:02:03Z</dcterms:created>
  <dcterms:modified xsi:type="dcterms:W3CDTF">2020-11-13T00:34:20Z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etDate">
    <vt:lpwstr>2020-11-10T20:02:04Z</vt:lpwstr>
  </property>
  <property fmtid="{D5CDD505-2E9C-101B-9397-08002B2CF9AE}" pid="4" name="MSIP_Label_f42aa342-8706-4288-bd11-ebb85995028c_Method">
    <vt:lpwstr>Standard</vt:lpwstr>
  </property>
  <property fmtid="{D5CDD505-2E9C-101B-9397-08002B2CF9AE}" pid="5" name="MSIP_Label_f42aa342-8706-4288-bd11-ebb85995028c_Name">
    <vt:lpwstr>Internal</vt:lpwstr>
  </property>
  <property fmtid="{D5CDD505-2E9C-101B-9397-08002B2CF9AE}" pid="6" name="MSIP_Label_f42aa342-8706-4288-bd11-ebb85995028c_SiteId">
    <vt:lpwstr>72f988bf-86f1-41af-91ab-2d7cd011db47</vt:lpwstr>
  </property>
  <property fmtid="{D5CDD505-2E9C-101B-9397-08002B2CF9AE}" pid="7" name="MSIP_Label_f42aa342-8706-4288-bd11-ebb85995028c_ActionId">
    <vt:lpwstr>31528b5f-b24e-4a7f-aa34-f2324bf8799e</vt:lpwstr>
  </property>
  <property fmtid="{D5CDD505-2E9C-101B-9397-08002B2CF9AE}" pid="8" name="MSIP_Label_f42aa342-8706-4288-bd11-ebb85995028c_ContentBits">
    <vt:lpwstr>0</vt:lpwstr>
  </property>
</Properties>
</file>